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65356" windowWidth="12360" windowHeight="9300" activeTab="4"/>
  </bookViews>
  <sheets>
    <sheet name="Հատված 1" sheetId="1" r:id="rId1"/>
    <sheet name="Հատված 2" sheetId="2" r:id="rId2"/>
    <sheet name="Հատված 3" sheetId="3" r:id="rId3"/>
    <sheet name="Հատված 4-5" sheetId="4" r:id="rId4"/>
    <sheet name="Հատված 6" sheetId="5" r:id="rId5"/>
  </sheets>
  <definedNames>
    <definedName name="_xlnm.Print_Area" localSheetId="0">'Հատված 1'!$A$1:$F$117</definedName>
    <definedName name="_xlnm.Print_Area" localSheetId="1">'Հատված 2'!$A$1:$H$224</definedName>
    <definedName name="_xlnm.Print_Area" localSheetId="4">'Հատված 6'!$B$2:$K$514</definedName>
    <definedName name="_xlnm.Print_Titles" localSheetId="0">'Հատված 1'!$5:$8</definedName>
    <definedName name="_xlnm.Print_Titles" localSheetId="1">'Հատված 2'!$6:$8</definedName>
    <definedName name="_xlnm.Print_Titles" localSheetId="2">'Հատված 3'!$6:$8</definedName>
    <definedName name="_xlnm.Print_Titles" localSheetId="3">'Հատված 4-5'!$21:$21</definedName>
    <definedName name="_xlnm.Print_Titles" localSheetId="4">'Հատված 6'!$6:$8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B91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<sst xmlns="http://schemas.openxmlformats.org/spreadsheetml/2006/main" count="2303" uniqueCount="1039">
  <si>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</si>
  <si>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</si>
  <si>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</si>
  <si>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</si>
  <si>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</si>
  <si>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</si>
  <si>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</si>
  <si>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</si>
  <si>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</si>
  <si>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</si>
  <si>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</si>
  <si>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</si>
  <si>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</si>
  <si>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</si>
  <si>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</si>
  <si>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</si>
  <si>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</si>
  <si>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</si>
  <si>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</si>
  <si>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</si>
  <si>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</si>
  <si>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</si>
  <si>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</si>
  <si>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</si>
  <si>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</si>
  <si>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</si>
  <si>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</si>
  <si>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</si>
  <si>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</si>
  <si>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</si>
  <si>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</si>
  <si>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</si>
  <si>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</si>
  <si>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</si>
  <si>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</si>
  <si>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</si>
  <si>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</si>
  <si>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</si>
  <si>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</si>
  <si>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</si>
  <si>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</si>
  <si>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</si>
  <si>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</si>
  <si>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</si>
  <si>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</si>
  <si>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</si>
  <si>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</si>
  <si>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</si>
  <si>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</si>
  <si>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</si>
  <si>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</si>
  <si>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</si>
  <si>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</si>
  <si>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</si>
  <si>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</si>
  <si>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</si>
  <si>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</si>
  <si>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</si>
  <si>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</si>
  <si>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</si>
  <si>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</si>
  <si>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</si>
  <si>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</si>
  <si>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</si>
  <si>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</si>
  <si>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</si>
  <si>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</si>
  <si>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</si>
  <si>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</si>
  <si>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</si>
  <si>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</si>
  <si>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</si>
  <si>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</si>
  <si>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</si>
  <si>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</si>
  <si>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</si>
  <si>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</si>
  <si>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</si>
  <si>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</si>
  <si>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</si>
  <si>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</si>
  <si>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</si>
  <si>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</si>
  <si>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</si>
  <si>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</si>
  <si>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</si>
  <si>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</si>
  <si>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</si>
  <si>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</si>
  <si>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</si>
  <si>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</si>
  <si>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</si>
  <si>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</si>
  <si>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</si>
  <si>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</si>
  <si>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</si>
  <si>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</si>
  <si>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</si>
  <si>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</si>
  <si>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</si>
  <si>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</si>
  <si>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</si>
  <si>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</si>
  <si>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</si>
  <si>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</si>
  <si>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</si>
  <si>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</si>
  <si>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</si>
  <si>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</si>
  <si>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</si>
  <si>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</si>
  <si>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</si>
  <si>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</si>
  <si>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</si>
  <si>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</si>
  <si>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</si>
  <si>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</si>
  <si>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</si>
  <si>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</si>
  <si>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</si>
  <si>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</si>
  <si>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</si>
  <si>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8199³</t>
  </si>
  <si>
    <t xml:space="preserve"> NN </t>
  </si>
  <si>
    <t>3</t>
  </si>
  <si>
    <t xml:space="preserve"> -²ñï³ë³ÑÙ³ÝÛ³Ý ·áñÍáõÕáõÙÝ»ñÇ ·Íáí Í³Ëë»ñ</t>
  </si>
  <si>
    <t xml:space="preserve"> -Þ»Ýù»ñÇ ¨ Ï³éáõÛóÝ»ñÇ ÁÝÃ³óÇÏ Ýáñá·áõÙ ¨ å³Ñå³ÝáõÙ</t>
  </si>
  <si>
    <t xml:space="preserve"> -Ð³ïáõÏ Ýå³ï³Ï³ÛÇÝ ³ÛÉ ÝÛáõÃ»ñ</t>
  </si>
  <si>
    <t>7</t>
  </si>
  <si>
    <t>8</t>
  </si>
  <si>
    <t>9</t>
  </si>
  <si>
    <t>1145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</si>
  <si>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</si>
  <si>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</si>
  <si>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</si>
  <si>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</si>
  <si>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</si>
  <si>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</si>
  <si>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</si>
  <si>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</si>
  <si>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</si>
  <si>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</si>
  <si>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</si>
  <si>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</si>
  <si>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</si>
  <si>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</si>
  <si>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</si>
  <si>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</si>
  <si>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</si>
  <si>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</si>
  <si>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 xml:space="preserve">                     </t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</si>
  <si>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</si>
  <si>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</si>
  <si>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</si>
  <si>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</si>
  <si>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</si>
  <si>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</si>
  <si>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</si>
  <si>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</si>
  <si>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</si>
  <si>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</si>
  <si>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</si>
  <si>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</si>
  <si>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</si>
  <si>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</si>
  <si>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</si>
  <si>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</si>
  <si>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</si>
  <si>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</si>
  <si>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</si>
  <si>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</si>
  <si>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</si>
  <si>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</si>
  <si>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</si>
  <si>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</si>
  <si>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</si>
  <si>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</si>
  <si>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</si>
  <si>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</si>
  <si>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</si>
  <si>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</si>
  <si>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</si>
  <si>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</si>
  <si>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</si>
  <si>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</si>
  <si>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</si>
  <si>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</si>
  <si>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</si>
  <si>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</si>
  <si>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</si>
  <si>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</si>
  <si>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</si>
  <si>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</si>
  <si>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</si>
  <si>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</si>
  <si>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</si>
  <si>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</si>
  <si>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</si>
  <si>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</si>
  <si>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</si>
  <si>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</si>
  <si>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</si>
  <si>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</si>
  <si>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</si>
  <si>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</si>
  <si>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</si>
  <si>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</si>
  <si>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</si>
  <si>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</si>
  <si>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</si>
  <si>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</si>
  <si>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</si>
  <si>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</si>
  <si>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</si>
  <si>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</si>
  <si>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</si>
  <si>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</si>
  <si>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</si>
  <si>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</si>
  <si>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</si>
  <si>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</si>
  <si>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</si>
  <si>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</si>
  <si>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</si>
  <si>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</si>
  <si>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</si>
  <si>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</si>
  <si>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</si>
  <si>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</si>
  <si>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</si>
  <si>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</si>
  <si>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</si>
  <si>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</si>
  <si>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</si>
  <si>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</si>
  <si>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</si>
  <si>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</si>
  <si>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</si>
  <si>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</si>
  <si>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</si>
  <si>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</si>
  <si>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</si>
  <si>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</si>
  <si>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</si>
  <si>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</si>
  <si>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</si>
  <si>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</si>
  <si>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</si>
  <si>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</si>
  <si>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</si>
  <si>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</si>
  <si>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</si>
  <si>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</si>
  <si>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</si>
  <si>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</si>
  <si>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</si>
  <si>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</si>
  <si>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</si>
  <si>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</si>
  <si>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</si>
  <si>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</si>
  <si>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</si>
  <si>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</si>
  <si>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</si>
  <si>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</si>
  <si>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</si>
  <si>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</si>
  <si>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</si>
  <si>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</si>
  <si>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</si>
  <si>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</si>
  <si>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</si>
  <si>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</si>
  <si>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</si>
  <si>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</si>
  <si>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</si>
  <si>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</si>
  <si>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</si>
  <si>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</si>
  <si>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</si>
  <si>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</si>
  <si>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</si>
  <si>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</si>
  <si>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</si>
  <si>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</si>
  <si>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</si>
  <si>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</si>
  <si>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</si>
  <si>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</si>
  <si>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</si>
  <si>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</si>
  <si>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</si>
  <si>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</si>
  <si>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</si>
  <si>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</si>
  <si>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</si>
  <si>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</si>
  <si>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</si>
  <si>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</si>
  <si>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</si>
  <si>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</si>
  <si>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</si>
  <si>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</si>
  <si>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</si>
  <si>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</si>
  <si>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</si>
  <si>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</si>
  <si>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</si>
  <si>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</si>
  <si>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</si>
  <si>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</si>
  <si>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</si>
  <si>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- ²ßË³ï³Ï³½ÙÇ Ù³ëÝ³·Çï³Ï³Ý ½³ñ·³óÙ³Ý Í³é³ÛáõÃÛáõÝÝ»ñ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</si>
  <si>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</si>
  <si>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</si>
  <si>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</si>
  <si>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</si>
  <si>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</si>
  <si>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</si>
  <si>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</si>
  <si>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</si>
  <si>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</si>
  <si>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</si>
  <si>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</si>
  <si>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</si>
  <si>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</si>
  <si>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</si>
  <si>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</si>
  <si>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</si>
  <si>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</si>
  <si>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</si>
  <si>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</si>
  <si>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</si>
  <si>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</si>
  <si>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</si>
  <si>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</si>
  <si>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</si>
  <si>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</si>
  <si>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</si>
  <si>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</si>
  <si>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</si>
  <si>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</si>
  <si>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</si>
  <si>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</si>
  <si>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</si>
  <si>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</si>
  <si>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</si>
  <si>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</si>
  <si>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</si>
  <si>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</si>
  <si>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</si>
  <si>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</si>
  <si>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</si>
  <si>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</si>
  <si>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</si>
  <si>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</si>
  <si>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</si>
  <si>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</si>
  <si>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</si>
  <si>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</si>
  <si>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</si>
  <si>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</si>
  <si>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</si>
  <si>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</si>
  <si>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</si>
  <si>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</si>
  <si>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</si>
  <si>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</si>
  <si>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</si>
  <si>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</si>
  <si>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</si>
  <si>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</si>
  <si>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</si>
  <si>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</si>
  <si>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</si>
  <si>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</si>
  <si>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</si>
  <si>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</si>
  <si>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</si>
  <si>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</si>
  <si>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</si>
  <si>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</si>
  <si>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</si>
  <si>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</si>
  <si>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</si>
  <si>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</si>
  <si>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</si>
  <si>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</si>
  <si>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</si>
  <si>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</si>
  <si>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</si>
  <si>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</si>
  <si>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</si>
  <si>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</si>
  <si>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</si>
  <si>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</si>
  <si>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</si>
  <si>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</si>
  <si>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</si>
  <si>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</si>
  <si>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</si>
  <si>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</si>
  <si>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</si>
  <si>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</si>
  <si>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</si>
  <si>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</si>
  <si>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</si>
  <si>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</si>
  <si>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</si>
  <si>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</si>
  <si>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</si>
  <si>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</si>
  <si>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</si>
  <si>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</si>
  <si>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</si>
  <si>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</si>
  <si>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</si>
  <si>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</si>
  <si>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</si>
  <si>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</si>
  <si>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</si>
  <si>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</si>
  <si>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</si>
  <si>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</si>
  <si>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</si>
  <si>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</si>
  <si>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</si>
  <si>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</si>
  <si>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</si>
  <si>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</si>
  <si>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</si>
  <si>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</si>
  <si>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</si>
  <si>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</si>
  <si>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</si>
  <si>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</si>
  <si>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</si>
  <si>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</si>
  <si>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</si>
  <si>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</si>
  <si>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</si>
  <si>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</si>
  <si>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</si>
  <si>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</si>
  <si>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</si>
  <si>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</si>
  <si>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</si>
  <si>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</si>
  <si>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</si>
  <si>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</si>
  <si>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</si>
  <si>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</si>
  <si>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</si>
  <si>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</si>
  <si>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</si>
  <si>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</si>
  <si>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</si>
  <si>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</si>
  <si>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</si>
  <si>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</si>
  <si>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</si>
  <si>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</si>
  <si>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</si>
  <si>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</si>
  <si>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</si>
  <si>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</si>
  <si>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</si>
  <si>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</si>
  <si>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</si>
  <si>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</si>
  <si>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</si>
  <si>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</si>
  <si>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</si>
  <si>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</si>
  <si>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</si>
  <si>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</si>
  <si>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</si>
  <si>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</si>
  <si>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</si>
  <si>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</si>
  <si>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</si>
  <si>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</si>
  <si>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</si>
  <si>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</si>
  <si>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</si>
  <si>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</si>
  <si>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</si>
  <si>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</si>
  <si>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</si>
  <si>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</si>
  <si>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</si>
  <si>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</si>
  <si>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</si>
  <si>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</si>
  <si>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</si>
  <si>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</si>
  <si>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</si>
  <si>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</si>
  <si>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</si>
  <si>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</si>
  <si>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</si>
  <si>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</si>
  <si>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</si>
  <si>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</si>
  <si>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</si>
  <si>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</si>
  <si>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</si>
  <si>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</si>
  <si>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</si>
  <si>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</si>
  <si>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</si>
  <si>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</si>
  <si>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</si>
  <si>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</si>
  <si>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</si>
  <si>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</si>
  <si>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</si>
  <si>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</si>
  <si>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</si>
  <si>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</si>
  <si>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</si>
  <si>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</si>
  <si>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</si>
  <si>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</si>
  <si>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</si>
  <si>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</si>
  <si>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</si>
  <si>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</si>
  <si>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</si>
  <si>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</si>
  <si>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</si>
  <si>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</si>
  <si>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</si>
  <si>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</si>
  <si>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</si>
  <si>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</si>
  <si>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</si>
  <si>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</si>
  <si>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</si>
  <si>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</si>
  <si>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</si>
  <si>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</si>
  <si>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</si>
  <si>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</si>
  <si>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</si>
  <si>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</si>
  <si>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</si>
  <si>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</si>
  <si>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</si>
  <si>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</si>
  <si>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</si>
  <si>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</si>
  <si>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</si>
  <si>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</si>
  <si>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</si>
  <si>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</si>
  <si>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</si>
  <si>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</si>
  <si>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</si>
  <si>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</si>
  <si>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</si>
  <si>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</si>
  <si>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</si>
  <si>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</si>
  <si>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</si>
  <si>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</si>
  <si>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</si>
  <si>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</si>
  <si>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</si>
  <si>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</si>
  <si>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</si>
  <si>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</si>
  <si>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</si>
  <si>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</si>
  <si>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</si>
  <si>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</si>
  <si>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</si>
  <si>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</si>
  <si>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</si>
  <si>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</si>
  <si>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</si>
  <si>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</si>
  <si>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</si>
  <si>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</si>
  <si>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</si>
  <si>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</si>
  <si>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</si>
  <si>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</si>
  <si>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</si>
  <si>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</si>
  <si>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</si>
  <si>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</si>
  <si>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</si>
  <si>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</si>
  <si>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</si>
  <si>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</si>
  <si>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</si>
  <si>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</si>
  <si>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</si>
  <si>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</si>
  <si>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</si>
  <si>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</si>
  <si>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</si>
  <si>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</si>
  <si>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</si>
  <si>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</si>
  <si>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</si>
  <si>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</si>
  <si>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</si>
  <si>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</si>
  <si>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</si>
  <si>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</si>
  <si>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</si>
  <si>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</si>
  <si>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</si>
  <si>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</si>
  <si>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</si>
  <si>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</si>
  <si>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</si>
  <si>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</si>
  <si>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</si>
  <si>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</si>
  <si>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</si>
  <si>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</si>
  <si>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</si>
  <si>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</si>
  <si>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</si>
  <si>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</si>
  <si>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</si>
  <si>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</si>
  <si>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</si>
  <si>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</si>
  <si>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</si>
  <si>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</si>
  <si>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</si>
  <si>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</si>
  <si>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</si>
  <si>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</si>
  <si>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</si>
  <si>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</si>
  <si>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</si>
  <si>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</si>
  <si>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</si>
  <si>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</si>
  <si>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</si>
  <si>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</si>
  <si>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</si>
  <si>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</si>
  <si>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</si>
  <si>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</si>
  <si>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</si>
  <si>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</si>
  <si>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</si>
  <si>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</si>
  <si>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</si>
  <si>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</si>
  <si>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</si>
  <si>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</si>
  <si>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</si>
  <si>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</si>
  <si>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</si>
  <si>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</si>
  <si>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</si>
  <si>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</si>
  <si>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</si>
  <si>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</si>
  <si>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</si>
  <si>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</si>
  <si>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</si>
  <si>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</si>
  <si>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</si>
  <si>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</si>
  <si>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</si>
  <si>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</si>
  <si>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</si>
  <si>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</si>
  <si>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</si>
  <si>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</si>
  <si>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</si>
  <si>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</si>
  <si>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</si>
  <si>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</si>
  <si>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</si>
  <si>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</si>
  <si>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</si>
  <si>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</si>
  <si>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</si>
  <si>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</si>
  <si>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</si>
  <si>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</si>
  <si>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</si>
  <si>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</si>
  <si>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</si>
  <si>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</si>
  <si>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</si>
  <si>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</si>
  <si>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</si>
  <si>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</si>
  <si>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</si>
  <si>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</si>
  <si>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</si>
  <si>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</si>
  <si>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</si>
  <si>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</si>
  <si>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</si>
  <si>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</si>
  <si>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</si>
  <si>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</si>
  <si>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</si>
  <si>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</si>
  <si>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</si>
  <si>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</si>
  <si>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</si>
  <si>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</si>
  <si>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</si>
  <si>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</si>
  <si>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</si>
  <si>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</si>
  <si>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</si>
  <si>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</si>
  <si>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</si>
  <si>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</si>
  <si>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</si>
  <si>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</si>
  <si>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</si>
  <si>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</si>
  <si>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</si>
  <si>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</si>
  <si>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</si>
  <si>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</si>
  <si>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</si>
  <si>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</si>
  <si>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</si>
  <si>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</si>
  <si>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</si>
  <si>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</si>
  <si>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</si>
  <si>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</si>
  <si>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</si>
  <si>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</si>
  <si>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</si>
  <si>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</si>
  <si>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</si>
  <si>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</si>
  <si>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</si>
  <si>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</si>
  <si>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</si>
  <si>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</si>
  <si>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</si>
  <si>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</si>
  <si>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</si>
  <si>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</si>
  <si>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</si>
  <si>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</si>
  <si>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</si>
  <si>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</si>
  <si>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</si>
  <si>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</si>
  <si>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</si>
  <si>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</si>
  <si>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</si>
  <si>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</si>
  <si>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</si>
  <si>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</si>
  <si>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</si>
  <si>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</si>
  <si>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</si>
  <si>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</si>
  <si>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</si>
  <si>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</si>
  <si>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</si>
  <si>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</si>
  <si>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</si>
  <si>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</si>
  <si>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</si>
  <si>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</si>
  <si>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</si>
  <si>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</si>
  <si>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</si>
  <si>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</si>
  <si>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</si>
  <si>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</si>
  <si>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</si>
  <si>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</si>
  <si>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</si>
  <si>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</si>
  <si>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</si>
  <si>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</si>
  <si>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</si>
  <si>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</si>
  <si>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</si>
  <si>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</si>
  <si>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</si>
  <si>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</si>
  <si>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</si>
  <si>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</si>
  <si>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</si>
  <si>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</si>
  <si>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</si>
  <si>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</si>
  <si>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</si>
  <si>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</si>
  <si>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</si>
  <si>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</si>
  <si>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</si>
  <si>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</si>
  <si>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</si>
  <si>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</si>
  <si>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</si>
  <si>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</si>
  <si>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</si>
  <si>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</si>
  <si>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</si>
  <si>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</si>
  <si>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</si>
  <si>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</si>
  <si>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</si>
  <si>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</si>
  <si>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</si>
  <si>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</si>
  <si>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</si>
  <si>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</si>
  <si>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</si>
  <si>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</si>
  <si>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</si>
  <si>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</si>
  <si>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</si>
  <si>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</si>
  <si>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</si>
  <si>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</si>
  <si>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</si>
  <si>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</si>
  <si>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</si>
  <si>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</si>
  <si>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</si>
  <si>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</si>
  <si>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</si>
  <si>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</si>
  <si>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</si>
  <si>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</si>
  <si>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</si>
  <si>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</si>
  <si>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</si>
  <si>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</si>
  <si>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</si>
  <si>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</si>
  <si>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</si>
  <si>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</si>
  <si>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</si>
  <si>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</si>
  <si>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</si>
  <si>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</si>
  <si>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</si>
  <si>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</si>
  <si>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</si>
  <si>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</si>
  <si>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</si>
  <si>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</si>
  <si>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</si>
  <si>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</si>
  <si>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</si>
  <si>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</si>
  <si>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</si>
  <si>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</si>
  <si>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</si>
  <si>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</si>
  <si>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</si>
  <si>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</si>
  <si>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</si>
  <si>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</si>
  <si>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</si>
  <si>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</si>
  <si>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</si>
  <si>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</si>
  <si>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</si>
  <si>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</si>
  <si>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</si>
  <si>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</si>
  <si>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</si>
  <si>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</si>
  <si>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</si>
  <si>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</si>
  <si>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</si>
  <si>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</si>
  <si>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</si>
  <si>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</si>
  <si>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</si>
  <si>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</si>
  <si>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</si>
  <si>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</si>
  <si>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</si>
  <si>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</si>
  <si>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</si>
  <si>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</si>
  <si>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</si>
  <si>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</si>
  <si>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</si>
  <si>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Բյուջետային ծախսերի տնտեսագիտական դասակարգման հոդվածների </t>
  </si>
  <si>
    <t>անվանումները</t>
  </si>
  <si>
    <t>ԸՆԴԱՄԵՆԸ, 
(տող 8100+տող 8200), (տող 8000 հակառակ նշանով), այդ թվում`</t>
  </si>
  <si>
    <t xml:space="preserve"> Ա. ՆԵՐՔԻՆ ԱՂԲՅՈՒՐՆԵՐ, 
(տող 8110+տող 8160),(տող 8010-տող 8200) այդ թվում`</t>
  </si>
  <si>
    <t xml:space="preserve">1. ՓՈԽԱՌՈՒ ՄԻՋՈՑՆԵՐ, 
(տող 8111+տող 8120), այդ թվում` </t>
  </si>
  <si>
    <t xml:space="preserve"> 1.1. Արժեթղթեր (բացառությամբ բաժնետոմսերի և կապիտալում այլ մասնակցության) (տող 8112+տող 8113)</t>
  </si>
  <si>
    <t xml:space="preserve">որից` </t>
  </si>
  <si>
    <t xml:space="preserve">1.2.1. Վարկեր, (տող 8122+տող8130) </t>
  </si>
  <si>
    <t xml:space="preserve">  - վարկերի ստացում
 (տող 8123+տող8124) </t>
  </si>
  <si>
    <t>պետական բյուջեից</t>
  </si>
  <si>
    <t>այլ աղբյուրներից</t>
  </si>
  <si>
    <t>ՀՀ պետական բյուջեին</t>
  </si>
  <si>
    <t>այլ աղբյուրներին</t>
  </si>
  <si>
    <t xml:space="preserve">1.2.2. Փոխատվություններ, 
(տող 8141+տող8150) , որից` </t>
  </si>
  <si>
    <t xml:space="preserve">բյուջետային փոխատվությունների ստացում, 
(տող 8142+տող8143), որից` </t>
  </si>
  <si>
    <t>ՀՀ պետական բյուջեից</t>
  </si>
  <si>
    <t>ՀՀ այլ համայնքների բյուջեներից</t>
  </si>
  <si>
    <t xml:space="preserve">  - ստացված փոխատվությունների գումարի մարում, 
(տող 8151+տող8152), որից`</t>
  </si>
  <si>
    <t>ՀՀ այլ համայնքների բյուջեներին</t>
  </si>
  <si>
    <t>2. ՖԻՆԱՆՍԱԿԱՆ ԱԿՏԻՎՆԵՐ,
(տող8161+տող8170+տող8190-տող8197+տող8198+տող8199),  այդ թվում`</t>
  </si>
  <si>
    <t xml:space="preserve">2.1. Բաժնետոմսեր և կապիտալում այլ մասնակցություն, (տող8162+տող8163+տող8164), որից`  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</si>
  <si>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</si>
  <si>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</si>
  <si>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</si>
  <si>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Փոխատվություններ, 
(տող8171+տող8172), որից` 
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</si>
  <si>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</si>
  <si>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</si>
  <si>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</si>
  <si>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</si>
  <si>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(տող 8191 - տող 8192)</t>
  </si>
  <si>
    <t xml:space="preserve"> 2.3.2. Համայնքի բյուջեի ֆոնդային մասի միջոցների տարեսկզբի մնացորդ,  
(տող 8195 + տող 8196), որից`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</si>
  <si>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</si>
  <si>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</si>
  <si>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</si>
  <si>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</si>
  <si>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
(տող8010- տող 8110 - տող 8161 - տող 8170- տող 8190- տող 8197- տող 8198 - տող 8210)</t>
  </si>
  <si>
    <t>որից`ծախսերի ֆինանսավորմանը չուղղված համայնքի բյուջեի միջոցների տարեսկզբի ազատ մնացորդի գումարը</t>
  </si>
  <si>
    <t>Բ. ԱՐՏԱՔԻՆ ԱՂԲՅՈՒՐՆԵՐ,  
(տող 8210), այդ թվում`</t>
  </si>
  <si>
    <t xml:space="preserve">1. ՓՈԽԱՌՈՒ ՄԻՋՈՑՆԵՐ,
(տող 8211+տող 8220),  այդ թվում` </t>
  </si>
  <si>
    <t xml:space="preserve"> 1.1. Արժեթղթեր (բացառությամբ բաժնետոմսերի և կապիտալում այլ մասնակցության) ,(տող 8212+տող 8213), որից`</t>
  </si>
  <si>
    <t>1.2.1. Վարկեր, (տող8222+տող 8230), որից`</t>
  </si>
  <si>
    <t xml:space="preserve">  - վարկերի ստացում</t>
  </si>
  <si>
    <t xml:space="preserve">  - ստացված վարկերի հիմնական  գումարի մարում</t>
  </si>
  <si>
    <t xml:space="preserve">1.2.2. Փոխատվություններ, (տող8241+տող 8250), որից` </t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</si>
  <si>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</si>
  <si>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</si>
  <si>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 5</t>
  </si>
  <si>
    <t xml:space="preserve"> NN</t>
  </si>
  <si>
    <t xml:space="preserve">1.2. Վարկեր և փոխատվություններ (ստացում և մարում)
 (տող 8121+տող8140) </t>
  </si>
  <si>
    <t xml:space="preserve"> - թողարկումից և տեղաբաշխումից մուտքեր</t>
  </si>
  <si>
    <t xml:space="preserve"> - հիմնական գումարի մարում</t>
  </si>
  <si>
    <t xml:space="preserve">  - ստացված վարկերի հիմնական  գումարի մարում
 (տող 8131+տող8132) </t>
  </si>
  <si>
    <t xml:space="preserve">1.2. Վարկեր և փոխատվություններ (ստացում և մարում), 
   (տող8221+տող 8240),այդ թվում 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</si>
  <si>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</si>
  <si>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</si>
  <si>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</si>
  <si>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</si>
  <si>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</si>
  <si>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</si>
  <si>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</si>
  <si>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</si>
  <si>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</si>
  <si>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</si>
  <si>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</si>
  <si>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</si>
  <si>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</si>
  <si>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</si>
  <si>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</si>
  <si>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</si>
  <si>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</si>
  <si>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</si>
  <si>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</si>
  <si>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</si>
  <si>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</si>
  <si>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</si>
  <si>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</si>
  <si>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</si>
  <si>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</si>
  <si>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</si>
  <si>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</si>
  <si>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</si>
  <si>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</si>
  <si>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</si>
  <si>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</si>
  <si>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</si>
  <si>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</si>
  <si>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</si>
  <si>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</si>
  <si>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</si>
  <si>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</si>
  <si>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</si>
  <si>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</si>
  <si>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</si>
  <si>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</si>
  <si>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</si>
  <si>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</si>
  <si>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</si>
  <si>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</si>
  <si>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</si>
  <si>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2.3. Համայնքի բյուջեի միջոցների տարեսկզբի ազատ  մնացորդը,
(տող 8191+տող 8194-տող8193), այդ թվում`</t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</si>
  <si>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</si>
  <si>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</si>
  <si>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</si>
  <si>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</si>
  <si>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</si>
  <si>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</si>
  <si>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</si>
  <si>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</si>
  <si>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</si>
  <si>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</si>
  <si>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</si>
  <si>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</si>
  <si>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</si>
  <si>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</si>
  <si>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 xml:space="preserve">Հասարակական կարգ, անվտանգություն և դատական գործունեություն, որից`(տող2310+տող2320+տող2330+տող2340+տող2350+տող2360+տող2370), այդ թվում` </t>
  </si>
  <si>
    <t>.</t>
  </si>
  <si>
    <t>- Ընթացիկ դրամաշնորհներ պետական և համայնքների ոչ առևտրային կազմակերպություններին</t>
  </si>
  <si>
    <t>Սոցիալական պաշտպանությանը տրամադրվող օժանդակ ծառայություններ (այլ դասերին չպատկանող)</t>
  </si>
  <si>
    <t xml:space="preserve">Հետազոտական և նախագծային աշխատանքներ </t>
  </si>
  <si>
    <t>Արտաքին ռազմական օգնություն, որից``</t>
  </si>
  <si>
    <t xml:space="preserve"> -Այլ կապիտալ դրամաշնորհներ</t>
  </si>
  <si>
    <t xml:space="preserve"> - այլ կապիտալ դրամաշնորհներ</t>
  </si>
  <si>
    <t>- Տրանսպորտային սարքավորումներ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</si>
  <si>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</si>
  <si>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 xml:space="preserve">                                                            </t>
  </si>
  <si>
    <t>ՊԱՇՏՊԱՆՈՒԹՅՈՒՆ, այդ թվում` (տող2210+2220+տող2230+տող2240+տող2250)</t>
  </si>
  <si>
    <t xml:space="preserve"> - Կապիտալ դրամաշնորհներ պետական և համայնքների ոչ առևտրային կազմակերպություններին</t>
  </si>
  <si>
    <t>1113</t>
  </si>
  <si>
    <t>Համայնքի բյուջե մուտքագրվող անշարժ գույքի հարկ</t>
  </si>
  <si>
    <t>Անշարժ գույքի հարկ</t>
  </si>
  <si>
    <t>վ</t>
  </si>
  <si>
    <t>-Ընդհանուր բնույթի այլ ծառայություններ</t>
  </si>
  <si>
    <r>
      <t xml:space="preserve">  </t>
    </r>
    <r>
      <rPr>
        <b/>
        <u val="single"/>
        <sz val="14"/>
        <rFont val="GHEA Grapalat"/>
        <family val="3"/>
      </rPr>
      <t>ՀԱՏՎԱԾ  4</t>
    </r>
  </si>
  <si>
    <t>ՀԱՏՎԱԾ 6</t>
  </si>
  <si>
    <t xml:space="preserve">                   ՀԱՏՎԱԾ 2</t>
  </si>
  <si>
    <t xml:space="preserve">                  </t>
  </si>
  <si>
    <t>Հավելված
 1
ՀՀ Կոտայքի մարզի Ջրվեժ համայնքի
ավագանու 2022 թվականի 
դեկտեմբերի 27-ի N 129-Ն որոշման</t>
  </si>
  <si>
    <t>Հավելված 2
ՀՀ Կոտայքի մարզի Ջրվեժ համայնքի
ավագանու 2022 թվականի 
դեկտեմբերի 27-ի N 129-Ն որոշման</t>
  </si>
  <si>
    <t>Հավելված 3
ՀՀ Կոտայքի մարզի Ջրվեժ համայնքի
ավագանու 2022 թվականի 
դեկտեմբերի  27-ի N 129-Ն որոշման</t>
  </si>
  <si>
    <t>Հավելված 4
ՀՀ Կոտայքի մարզի Ջրվեժ համայնքի
ավագանու 2022 թվականի 
դեկտեմբերի 27-ի N 129-Ն որոշման</t>
  </si>
  <si>
    <t>Հավելված 5
ՀՀ Կոտայքի մարզի Ջրվեժ համայնքի
ավագանու 2022 թվականի 
դեկտեմբերի 27-ի N 129-Ն որոշման</t>
  </si>
  <si>
    <t>Հավելված 6
ՀՀ Կոտայքի մարզի Ջրվեժ համայնքի
ավագանու 2022 թվականի 
դեկտեմբերի 27-ի N 129-Ն որոշման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</si>
</sst>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"/>
    <numFmt numFmtId="211" formatCode="[$-409]dddd\,\ mmmm\ dd\,\ yyyy"/>
    <numFmt numFmtId="212" formatCode="[$-409]h:mm:ss\ AM/PM"/>
  </numFmts>
  <fonts count="72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4" fontId="1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top" wrapText="1"/>
    </xf>
    <xf numFmtId="185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/>
    </xf>
    <xf numFmtId="49" fontId="26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4" fillId="0" borderId="10" xfId="0" applyFont="1" applyFill="1" applyBorder="1" applyAlignment="1">
      <alignment vertical="center" wrapText="1"/>
    </xf>
    <xf numFmtId="185" fontId="24" fillId="0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193" fontId="1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5" fontId="12" fillId="0" borderId="0" xfId="0" applyNumberFormat="1" applyFont="1" applyFill="1" applyAlignment="1">
      <alignment wrapText="1"/>
    </xf>
    <xf numFmtId="185" fontId="4" fillId="0" borderId="0" xfId="0" applyNumberFormat="1" applyFont="1" applyFill="1" applyAlignment="1">
      <alignment wrapText="1"/>
    </xf>
    <xf numFmtId="193" fontId="12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/>
    </xf>
    <xf numFmtId="193" fontId="24" fillId="0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top"/>
    </xf>
    <xf numFmtId="178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 readingOrder="1"/>
    </xf>
    <xf numFmtId="179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top" wrapText="1" readingOrder="1"/>
    </xf>
    <xf numFmtId="179" fontId="1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3" fontId="19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8" fillId="0" borderId="10" xfId="0" applyNumberFormat="1" applyFont="1" applyFill="1" applyBorder="1" applyAlignment="1">
      <alignment horizontal="left" vertical="top" wrapText="1" readingOrder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85" fontId="19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 readingOrder="1"/>
    </xf>
    <xf numFmtId="179" fontId="15" fillId="0" borderId="10" xfId="0" applyNumberFormat="1" applyFont="1" applyFill="1" applyBorder="1" applyAlignment="1">
      <alignment vertical="top" wrapText="1"/>
    </xf>
    <xf numFmtId="193" fontId="5" fillId="0" borderId="0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vertical="top" wrapText="1"/>
    </xf>
    <xf numFmtId="18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20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justify" vertical="top" wrapText="1" readingOrder="1"/>
    </xf>
    <xf numFmtId="0" fontId="6" fillId="0" borderId="10" xfId="0" applyNumberFormat="1" applyFont="1" applyFill="1" applyBorder="1" applyAlignment="1">
      <alignment vertical="top" wrapText="1" readingOrder="1"/>
    </xf>
    <xf numFmtId="179" fontId="18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left" vertical="top" wrapText="1" readingOrder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center" vertical="top" wrapText="1" readingOrder="1"/>
    </xf>
    <xf numFmtId="49" fontId="10" fillId="0" borderId="10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/>
    </xf>
    <xf numFmtId="178" fontId="15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9" fontId="17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85" fontId="5" fillId="0" borderId="0" xfId="0" applyNumberFormat="1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5" fontId="6" fillId="0" borderId="0" xfId="0" applyNumberFormat="1" applyFont="1" applyFill="1" applyBorder="1" applyAlignment="1">
      <alignment horizontal="center" vertical="top"/>
    </xf>
    <xf numFmtId="193" fontId="12" fillId="0" borderId="10" xfId="0" applyNumberFormat="1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top" wrapText="1" readingOrder="1"/>
    </xf>
    <xf numFmtId="49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Alignment="1">
      <alignment/>
    </xf>
    <xf numFmtId="49" fontId="2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93" fontId="4" fillId="0" borderId="10" xfId="0" applyNumberFormat="1" applyFont="1" applyFill="1" applyBorder="1" applyAlignment="1">
      <alignment horizontal="center" vertical="center"/>
    </xf>
    <xf numFmtId="9" fontId="4" fillId="0" borderId="0" xfId="59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 readingOrder="1"/>
    </xf>
    <xf numFmtId="193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/>
    </xf>
    <xf numFmtId="49" fontId="9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2" fillId="0" borderId="10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quotePrefix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Fill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top"/>
    </xf>
    <xf numFmtId="193" fontId="4" fillId="0" borderId="0" xfId="0" applyNumberFormat="1" applyFont="1" applyFill="1" applyBorder="1" applyAlignment="1">
      <alignment/>
    </xf>
    <xf numFmtId="205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9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193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9" fontId="17" fillId="0" borderId="15" xfId="0" applyNumberFormat="1" applyFont="1" applyFill="1" applyBorder="1" applyAlignment="1">
      <alignment horizontal="center" vertical="center" wrapText="1"/>
    </xf>
    <xf numFmtId="179" fontId="17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top" wrapText="1" readingOrder="1"/>
    </xf>
    <xf numFmtId="0" fontId="10" fillId="0" borderId="11" xfId="0" applyNumberFormat="1" applyFont="1" applyFill="1" applyBorder="1" applyAlignment="1">
      <alignment horizontal="center" vertical="top" wrapText="1" readingOrder="1"/>
    </xf>
    <xf numFmtId="0" fontId="1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showGridLines="0" zoomScalePageLayoutView="95" workbookViewId="0" topLeftCell="A1">
      <selection activeCell="U5" sqref="U5"/>
    </sheetView>
  </sheetViews>
  <sheetFormatPr defaultColWidth="9.140625" defaultRowHeight="12.75" outlineLevelCol="1"/>
  <cols>
    <col min="1" max="1" width="6.140625" style="164" customWidth="1"/>
    <col min="2" max="2" width="48.140625" style="252" customWidth="1"/>
    <col min="3" max="3" width="9.8515625" style="164" customWidth="1" outlineLevel="1"/>
    <col min="4" max="4" width="10.7109375" style="229" customWidth="1"/>
    <col min="5" max="5" width="10.8515625" style="164" customWidth="1"/>
    <col min="6" max="6" width="9.421875" style="164" customWidth="1"/>
    <col min="7" max="7" width="0" style="229" hidden="1" customWidth="1"/>
    <col min="8" max="8" width="9.7109375" style="229" hidden="1" customWidth="1"/>
    <col min="9" max="16" width="0" style="229" hidden="1" customWidth="1"/>
    <col min="17" max="22" width="9.140625" style="229" customWidth="1"/>
    <col min="23" max="23" width="10.28125" style="229" bestFit="1" customWidth="1"/>
    <col min="24" max="24" width="9.140625" style="229" customWidth="1"/>
    <col min="25" max="25" width="15.8515625" style="229" customWidth="1"/>
    <col min="26" max="16384" width="9.140625" style="229" customWidth="1"/>
  </cols>
  <sheetData>
    <row r="1" spans="1:6" s="1" customFormat="1" ht="63" customHeight="1">
      <c r="A1" s="334"/>
      <c r="B1" s="334"/>
      <c r="C1" s="289" t="s">
        <v>1033</v>
      </c>
      <c r="D1" s="289"/>
      <c r="E1" s="289"/>
      <c r="F1" s="289"/>
    </row>
    <row r="2" spans="1:6" s="1" customFormat="1" ht="12.75" customHeight="1">
      <c r="A2" s="281"/>
      <c r="B2" s="281"/>
      <c r="C2" s="281"/>
      <c r="D2" s="281"/>
      <c r="E2" s="281"/>
      <c r="F2" s="281"/>
    </row>
    <row r="3" spans="1:6" ht="18">
      <c r="A3" s="290" t="s">
        <v>406</v>
      </c>
      <c r="B3" s="290"/>
      <c r="C3" s="290"/>
      <c r="D3" s="290"/>
      <c r="E3" s="290"/>
      <c r="F3" s="290"/>
    </row>
    <row r="4" spans="1:6" s="165" customFormat="1" ht="15.75">
      <c r="A4" s="291" t="s">
        <v>407</v>
      </c>
      <c r="B4" s="291"/>
      <c r="C4" s="291"/>
      <c r="D4" s="291"/>
      <c r="E4" s="291"/>
      <c r="F4" s="291"/>
    </row>
    <row r="5" spans="2:6" ht="11.25" customHeight="1">
      <c r="B5" s="164"/>
      <c r="E5" s="229"/>
      <c r="F5" s="230" t="s">
        <v>408</v>
      </c>
    </row>
    <row r="6" spans="1:6" ht="12.75" customHeight="1">
      <c r="A6" s="285" t="s">
        <v>409</v>
      </c>
      <c r="B6" s="285" t="s">
        <v>410</v>
      </c>
      <c r="C6" s="285" t="s">
        <v>411</v>
      </c>
      <c r="D6" s="285" t="s">
        <v>412</v>
      </c>
      <c r="E6" s="287" t="s">
        <v>413</v>
      </c>
      <c r="F6" s="288"/>
    </row>
    <row r="7" spans="1:6" ht="31.5" customHeight="1">
      <c r="A7" s="286"/>
      <c r="B7" s="286"/>
      <c r="C7" s="286"/>
      <c r="D7" s="286"/>
      <c r="E7" s="174" t="s">
        <v>416</v>
      </c>
      <c r="F7" s="231" t="s">
        <v>417</v>
      </c>
    </row>
    <row r="8" spans="1:6" s="164" customFormat="1" ht="12" customHeight="1">
      <c r="A8" s="205">
        <v>1</v>
      </c>
      <c r="B8" s="23">
        <v>2</v>
      </c>
      <c r="C8" s="219">
        <v>3</v>
      </c>
      <c r="D8" s="219">
        <v>4</v>
      </c>
      <c r="E8" s="219">
        <v>5</v>
      </c>
      <c r="F8" s="23">
        <v>6</v>
      </c>
    </row>
    <row r="9" spans="1:6" ht="35.25" customHeight="1">
      <c r="A9" s="232" t="s">
        <v>273</v>
      </c>
      <c r="B9" s="233" t="s">
        <v>982</v>
      </c>
      <c r="C9" s="23"/>
      <c r="D9" s="33">
        <f>SUM(D10,D48,D67)</f>
        <v>553777</v>
      </c>
      <c r="E9" s="33">
        <f>SUM(E10,E48,E67)</f>
        <v>553777</v>
      </c>
      <c r="F9" s="35">
        <f>SUM(F10,F48,F67)</f>
        <v>0</v>
      </c>
    </row>
    <row r="10" spans="1:6" s="236" customFormat="1" ht="45" customHeight="1">
      <c r="A10" s="234" t="s">
        <v>274</v>
      </c>
      <c r="B10" s="172" t="s">
        <v>983</v>
      </c>
      <c r="C10" s="235">
        <v>7100</v>
      </c>
      <c r="D10" s="33">
        <f aca="true" t="shared" si="0" ref="D10:D17">SUM(E10:F10)</f>
        <v>298927.7</v>
      </c>
      <c r="E10" s="33">
        <f>SUM(E11,E15,E17,E38,E42)</f>
        <v>298927.7</v>
      </c>
      <c r="F10" s="190" t="s">
        <v>277</v>
      </c>
    </row>
    <row r="11" spans="1:6" s="236" customFormat="1" ht="31.5" customHeight="1">
      <c r="A11" s="234">
        <v>1110</v>
      </c>
      <c r="B11" s="172" t="s">
        <v>985</v>
      </c>
      <c r="C11" s="235">
        <v>7131</v>
      </c>
      <c r="D11" s="33">
        <f t="shared" si="0"/>
        <v>179255.4</v>
      </c>
      <c r="E11" s="33">
        <f>SUM(E12:E14)</f>
        <v>179255.4</v>
      </c>
      <c r="F11" s="190" t="s">
        <v>277</v>
      </c>
    </row>
    <row r="12" spans="1:21" ht="25.5" customHeight="1">
      <c r="A12" s="237" t="s">
        <v>16</v>
      </c>
      <c r="B12" s="238" t="s">
        <v>418</v>
      </c>
      <c r="C12" s="219"/>
      <c r="D12" s="33">
        <f t="shared" si="0"/>
        <v>15350</v>
      </c>
      <c r="E12" s="56">
        <v>15350</v>
      </c>
      <c r="F12" s="190" t="s">
        <v>277</v>
      </c>
      <c r="R12" s="239"/>
      <c r="S12" s="239"/>
      <c r="T12" s="239"/>
      <c r="U12" s="239"/>
    </row>
    <row r="13" spans="1:21" ht="29.25" customHeight="1">
      <c r="A13" s="237" t="s">
        <v>17</v>
      </c>
      <c r="B13" s="238" t="s">
        <v>419</v>
      </c>
      <c r="C13" s="219"/>
      <c r="D13" s="33">
        <f>SUM(E13:F13)</f>
        <v>10200</v>
      </c>
      <c r="E13" s="56">
        <v>10200</v>
      </c>
      <c r="F13" s="190" t="s">
        <v>277</v>
      </c>
      <c r="R13" s="239"/>
      <c r="S13" s="239"/>
      <c r="T13" s="239"/>
      <c r="U13" s="239"/>
    </row>
    <row r="14" spans="1:21" ht="21" customHeight="1">
      <c r="A14" s="237" t="s">
        <v>1024</v>
      </c>
      <c r="B14" s="270" t="s">
        <v>1025</v>
      </c>
      <c r="C14" s="219"/>
      <c r="D14" s="33">
        <f>E14</f>
        <v>153705.4</v>
      </c>
      <c r="E14" s="56">
        <v>153705.4</v>
      </c>
      <c r="F14" s="190" t="s">
        <v>277</v>
      </c>
      <c r="R14" s="239"/>
      <c r="S14" s="239"/>
      <c r="T14" s="239"/>
      <c r="U14" s="239"/>
    </row>
    <row r="15" spans="1:21" s="236" customFormat="1" ht="25.5">
      <c r="A15" s="234">
        <v>1120</v>
      </c>
      <c r="B15" s="240" t="s">
        <v>420</v>
      </c>
      <c r="C15" s="235">
        <v>7136</v>
      </c>
      <c r="D15" s="33">
        <f t="shared" si="0"/>
        <v>105376.8</v>
      </c>
      <c r="E15" s="33">
        <f>SUM(E16)</f>
        <v>105376.8</v>
      </c>
      <c r="F15" s="190" t="s">
        <v>277</v>
      </c>
      <c r="R15" s="241"/>
      <c r="S15" s="241"/>
      <c r="T15" s="241"/>
      <c r="U15" s="241"/>
    </row>
    <row r="16" spans="1:21" ht="12.75">
      <c r="A16" s="237" t="s">
        <v>18</v>
      </c>
      <c r="B16" s="238" t="s">
        <v>421</v>
      </c>
      <c r="C16" s="219"/>
      <c r="D16" s="33">
        <f t="shared" si="0"/>
        <v>105376.8</v>
      </c>
      <c r="E16" s="56">
        <v>105376.8</v>
      </c>
      <c r="F16" s="190" t="s">
        <v>277</v>
      </c>
      <c r="R16" s="239"/>
      <c r="S16" s="239"/>
      <c r="T16" s="239"/>
      <c r="U16" s="239"/>
    </row>
    <row r="17" spans="1:21" s="236" customFormat="1" ht="45.75" customHeight="1">
      <c r="A17" s="234">
        <v>1130</v>
      </c>
      <c r="B17" s="172" t="s">
        <v>422</v>
      </c>
      <c r="C17" s="235">
        <v>7145</v>
      </c>
      <c r="D17" s="33">
        <f t="shared" si="0"/>
        <v>14295.499999999998</v>
      </c>
      <c r="E17" s="33">
        <f>SUM(E18)</f>
        <v>14295.499999999998</v>
      </c>
      <c r="F17" s="190" t="s">
        <v>277</v>
      </c>
      <c r="R17" s="241"/>
      <c r="S17" s="239"/>
      <c r="T17" s="239"/>
      <c r="U17" s="241"/>
    </row>
    <row r="18" spans="1:21" ht="72.75" customHeight="1">
      <c r="A18" s="237" t="s">
        <v>19</v>
      </c>
      <c r="B18" s="238" t="s">
        <v>984</v>
      </c>
      <c r="C18" s="219">
        <v>71452</v>
      </c>
      <c r="D18" s="56">
        <f>SUM(E18:F18)</f>
        <v>14295.499999999998</v>
      </c>
      <c r="E18" s="56">
        <f>SUM(E19,E22,E23,E24,E25,E26,E27,E28,E29,E30,E31,E32+E33+E34+E35,E36,E37)</f>
        <v>14295.499999999998</v>
      </c>
      <c r="F18" s="190" t="s">
        <v>277</v>
      </c>
      <c r="R18" s="239"/>
      <c r="S18" s="239"/>
      <c r="T18" s="239"/>
      <c r="U18" s="239"/>
    </row>
    <row r="19" spans="1:21" ht="52.5" customHeight="1">
      <c r="A19" s="237" t="s">
        <v>20</v>
      </c>
      <c r="B19" s="242" t="s">
        <v>986</v>
      </c>
      <c r="C19" s="219"/>
      <c r="D19" s="56">
        <f>SUM(E19:F19)</f>
        <v>3500</v>
      </c>
      <c r="E19" s="56">
        <f>E20</f>
        <v>3500</v>
      </c>
      <c r="F19" s="190" t="s">
        <v>277</v>
      </c>
      <c r="R19" s="239"/>
      <c r="S19" s="239"/>
      <c r="T19" s="239"/>
      <c r="U19" s="239"/>
    </row>
    <row r="20" spans="1:21" ht="12.75">
      <c r="A20" s="237" t="s">
        <v>21</v>
      </c>
      <c r="B20" s="242" t="s">
        <v>423</v>
      </c>
      <c r="C20" s="219"/>
      <c r="D20" s="56">
        <f aca="true" t="shared" si="1" ref="D20:D32">SUM(E20:F20)</f>
        <v>3500</v>
      </c>
      <c r="E20" s="56">
        <v>3500</v>
      </c>
      <c r="F20" s="190" t="s">
        <v>277</v>
      </c>
      <c r="R20" s="239"/>
      <c r="S20" s="239"/>
      <c r="T20" s="239"/>
      <c r="U20" s="239"/>
    </row>
    <row r="21" spans="1:21" ht="15" customHeight="1">
      <c r="A21" s="237" t="s">
        <v>22</v>
      </c>
      <c r="B21" s="242" t="s">
        <v>424</v>
      </c>
      <c r="C21" s="219"/>
      <c r="D21" s="56">
        <f t="shared" si="1"/>
        <v>0</v>
      </c>
      <c r="E21" s="56">
        <v>0</v>
      </c>
      <c r="F21" s="190" t="s">
        <v>277</v>
      </c>
      <c r="R21" s="239"/>
      <c r="S21" s="239"/>
      <c r="T21" s="239"/>
      <c r="U21" s="239"/>
    </row>
    <row r="22" spans="1:21" ht="98.25" customHeight="1">
      <c r="A22" s="237" t="s">
        <v>23</v>
      </c>
      <c r="B22" s="238" t="s">
        <v>425</v>
      </c>
      <c r="C22" s="219"/>
      <c r="D22" s="56">
        <f t="shared" si="1"/>
        <v>40</v>
      </c>
      <c r="E22" s="56">
        <v>40</v>
      </c>
      <c r="F22" s="190" t="s">
        <v>277</v>
      </c>
      <c r="R22" s="239"/>
      <c r="S22" s="239"/>
      <c r="T22" s="239"/>
      <c r="U22" s="239"/>
    </row>
    <row r="23" spans="1:22" ht="42" customHeight="1">
      <c r="A23" s="205" t="s">
        <v>24</v>
      </c>
      <c r="B23" s="242" t="s">
        <v>426</v>
      </c>
      <c r="C23" s="219"/>
      <c r="D23" s="56">
        <f t="shared" si="1"/>
        <v>70</v>
      </c>
      <c r="E23" s="56">
        <v>70</v>
      </c>
      <c r="F23" s="190" t="s">
        <v>277</v>
      </c>
      <c r="R23" s="239"/>
      <c r="S23" s="239"/>
      <c r="T23" s="239"/>
      <c r="U23" s="239"/>
      <c r="V23" s="239"/>
    </row>
    <row r="24" spans="1:21" ht="68.25" customHeight="1">
      <c r="A24" s="237" t="s">
        <v>25</v>
      </c>
      <c r="B24" s="242" t="s">
        <v>427</v>
      </c>
      <c r="C24" s="219"/>
      <c r="D24" s="56">
        <f t="shared" si="1"/>
        <v>6858.44</v>
      </c>
      <c r="E24" s="56">
        <v>6858.44</v>
      </c>
      <c r="F24" s="190" t="s">
        <v>277</v>
      </c>
      <c r="H24" s="229" t="s">
        <v>404</v>
      </c>
      <c r="I24" s="243"/>
      <c r="R24" s="239"/>
      <c r="S24" s="239"/>
      <c r="T24" s="239"/>
      <c r="U24" s="239"/>
    </row>
    <row r="25" spans="1:21" ht="29.25" customHeight="1" hidden="1">
      <c r="A25" s="237" t="s">
        <v>26</v>
      </c>
      <c r="B25" s="242" t="s">
        <v>428</v>
      </c>
      <c r="C25" s="219"/>
      <c r="D25" s="56">
        <f t="shared" si="1"/>
        <v>0</v>
      </c>
      <c r="E25" s="56">
        <v>0</v>
      </c>
      <c r="F25" s="190" t="s">
        <v>277</v>
      </c>
      <c r="R25" s="239"/>
      <c r="S25" s="239"/>
      <c r="T25" s="239"/>
      <c r="U25" s="239"/>
    </row>
    <row r="26" spans="1:21" ht="88.5" customHeight="1">
      <c r="A26" s="237" t="s">
        <v>27</v>
      </c>
      <c r="B26" s="242" t="s">
        <v>429</v>
      </c>
      <c r="C26" s="219"/>
      <c r="D26" s="56">
        <f t="shared" si="1"/>
        <v>200</v>
      </c>
      <c r="E26" s="56">
        <v>200</v>
      </c>
      <c r="F26" s="190" t="s">
        <v>277</v>
      </c>
      <c r="I26" s="244"/>
      <c r="R26" s="239"/>
      <c r="S26" s="239"/>
      <c r="T26" s="239"/>
      <c r="U26" s="239"/>
    </row>
    <row r="27" spans="1:21" ht="76.5">
      <c r="A27" s="237" t="s">
        <v>28</v>
      </c>
      <c r="B27" s="242" t="s">
        <v>430</v>
      </c>
      <c r="C27" s="219"/>
      <c r="D27" s="56">
        <f t="shared" si="1"/>
        <v>80</v>
      </c>
      <c r="E27" s="56">
        <v>80</v>
      </c>
      <c r="F27" s="190" t="s">
        <v>277</v>
      </c>
      <c r="H27" s="229">
        <v>4000</v>
      </c>
      <c r="I27" s="229" t="s">
        <v>399</v>
      </c>
      <c r="J27" s="229">
        <v>-500</v>
      </c>
      <c r="R27" s="239"/>
      <c r="S27" s="239"/>
      <c r="T27" s="239"/>
      <c r="U27" s="239"/>
    </row>
    <row r="28" spans="1:21" ht="42.75" customHeight="1" hidden="1">
      <c r="A28" s="237" t="s">
        <v>29</v>
      </c>
      <c r="B28" s="242" t="s">
        <v>431</v>
      </c>
      <c r="C28" s="219"/>
      <c r="D28" s="56">
        <f t="shared" si="1"/>
        <v>0</v>
      </c>
      <c r="E28" s="56">
        <v>0</v>
      </c>
      <c r="F28" s="190" t="s">
        <v>277</v>
      </c>
      <c r="R28" s="239"/>
      <c r="S28" s="239"/>
      <c r="T28" s="239"/>
      <c r="U28" s="239"/>
    </row>
    <row r="29" spans="1:21" ht="25.5">
      <c r="A29" s="237" t="s">
        <v>30</v>
      </c>
      <c r="B29" s="242" t="s">
        <v>432</v>
      </c>
      <c r="C29" s="219"/>
      <c r="D29" s="56">
        <f t="shared" si="1"/>
        <v>157.06</v>
      </c>
      <c r="E29" s="56">
        <v>157.06</v>
      </c>
      <c r="F29" s="190" t="s">
        <v>277</v>
      </c>
      <c r="R29" s="239"/>
      <c r="S29" s="239"/>
      <c r="T29" s="239"/>
      <c r="U29" s="239"/>
    </row>
    <row r="30" spans="1:21" ht="25.5">
      <c r="A30" s="237" t="s">
        <v>31</v>
      </c>
      <c r="B30" s="242" t="s">
        <v>433</v>
      </c>
      <c r="C30" s="219"/>
      <c r="D30" s="56">
        <f t="shared" si="1"/>
        <v>0</v>
      </c>
      <c r="E30" s="56">
        <v>0</v>
      </c>
      <c r="F30" s="190" t="s">
        <v>277</v>
      </c>
      <c r="I30" s="244"/>
      <c r="R30" s="239"/>
      <c r="S30" s="239"/>
      <c r="T30" s="239"/>
      <c r="U30" s="239"/>
    </row>
    <row r="31" spans="1:21" ht="55.5" customHeight="1">
      <c r="A31" s="237" t="s">
        <v>32</v>
      </c>
      <c r="B31" s="242" t="s">
        <v>434</v>
      </c>
      <c r="C31" s="219"/>
      <c r="D31" s="56">
        <f t="shared" si="1"/>
        <v>0</v>
      </c>
      <c r="E31" s="56">
        <v>0</v>
      </c>
      <c r="F31" s="190" t="s">
        <v>277</v>
      </c>
      <c r="R31" s="239"/>
      <c r="S31" s="239"/>
      <c r="T31" s="239"/>
      <c r="U31" s="239"/>
    </row>
    <row r="32" spans="1:21" ht="27.75" customHeight="1">
      <c r="A32" s="237" t="s">
        <v>131</v>
      </c>
      <c r="B32" s="242" t="s">
        <v>435</v>
      </c>
      <c r="C32" s="219"/>
      <c r="D32" s="56">
        <f t="shared" si="1"/>
        <v>0</v>
      </c>
      <c r="E32" s="56">
        <v>0</v>
      </c>
      <c r="F32" s="190" t="s">
        <v>277</v>
      </c>
      <c r="R32" s="239"/>
      <c r="S32" s="239"/>
      <c r="T32" s="239"/>
      <c r="U32" s="239"/>
    </row>
    <row r="33" spans="1:21" ht="16.5" customHeight="1">
      <c r="A33" s="205" t="s">
        <v>401</v>
      </c>
      <c r="B33" s="242" t="s">
        <v>436</v>
      </c>
      <c r="C33" s="219"/>
      <c r="D33" s="56">
        <v>0</v>
      </c>
      <c r="E33" s="56">
        <v>0</v>
      </c>
      <c r="F33" s="190"/>
      <c r="R33" s="239"/>
      <c r="S33" s="239"/>
      <c r="T33" s="239"/>
      <c r="U33" s="239"/>
    </row>
    <row r="34" spans="1:21" ht="40.5" customHeight="1">
      <c r="A34" s="205" t="s">
        <v>402</v>
      </c>
      <c r="B34" s="242" t="s">
        <v>437</v>
      </c>
      <c r="C34" s="219"/>
      <c r="D34" s="56">
        <f>E34</f>
        <v>120</v>
      </c>
      <c r="E34" s="56">
        <v>120</v>
      </c>
      <c r="F34" s="190"/>
      <c r="R34" s="239"/>
      <c r="S34" s="239"/>
      <c r="T34" s="239"/>
      <c r="U34" s="239"/>
    </row>
    <row r="35" spans="1:21" ht="29.25" customHeight="1">
      <c r="A35" s="205" t="s">
        <v>405</v>
      </c>
      <c r="B35" s="242" t="s">
        <v>438</v>
      </c>
      <c r="C35" s="219"/>
      <c r="D35" s="56">
        <f>SUM(E35:F35)</f>
        <v>2770</v>
      </c>
      <c r="E35" s="33">
        <v>2770</v>
      </c>
      <c r="F35" s="190" t="s">
        <v>277</v>
      </c>
      <c r="R35" s="239"/>
      <c r="S35" s="239"/>
      <c r="T35" s="239"/>
      <c r="U35" s="239"/>
    </row>
    <row r="36" spans="1:21" ht="41.25" customHeight="1">
      <c r="A36" s="205" t="s">
        <v>997</v>
      </c>
      <c r="B36" s="242" t="s">
        <v>998</v>
      </c>
      <c r="C36" s="219"/>
      <c r="D36" s="56">
        <v>0</v>
      </c>
      <c r="E36" s="33">
        <v>0</v>
      </c>
      <c r="F36" s="190"/>
      <c r="R36" s="239"/>
      <c r="S36" s="239"/>
      <c r="T36" s="239"/>
      <c r="U36" s="239"/>
    </row>
    <row r="37" spans="1:21" ht="15" customHeight="1">
      <c r="A37" s="205" t="s">
        <v>1000</v>
      </c>
      <c r="B37" s="242" t="s">
        <v>999</v>
      </c>
      <c r="C37" s="219"/>
      <c r="D37" s="56">
        <f>E37</f>
        <v>500</v>
      </c>
      <c r="E37" s="33">
        <v>500</v>
      </c>
      <c r="F37" s="190"/>
      <c r="R37" s="239"/>
      <c r="S37" s="239"/>
      <c r="T37" s="239"/>
      <c r="U37" s="239"/>
    </row>
    <row r="38" spans="1:21" s="236" customFormat="1" ht="42.75" customHeight="1" hidden="1">
      <c r="A38" s="234">
        <v>1150</v>
      </c>
      <c r="B38" s="172" t="s">
        <v>439</v>
      </c>
      <c r="C38" s="235">
        <v>7146</v>
      </c>
      <c r="D38" s="56">
        <f>SUM(E38:F38)</f>
        <v>0</v>
      </c>
      <c r="E38" s="33">
        <f>SUM(E39)</f>
        <v>0</v>
      </c>
      <c r="F38" s="190" t="s">
        <v>277</v>
      </c>
      <c r="R38" s="241"/>
      <c r="S38" s="241"/>
      <c r="T38" s="241"/>
      <c r="U38" s="241"/>
    </row>
    <row r="39" spans="1:6" ht="28.5" customHeight="1" hidden="1">
      <c r="A39" s="237" t="s">
        <v>33</v>
      </c>
      <c r="B39" s="238" t="s">
        <v>440</v>
      </c>
      <c r="C39" s="219"/>
      <c r="D39" s="56">
        <f>SUM(E39:F39)</f>
        <v>0</v>
      </c>
      <c r="E39" s="56">
        <f>SUM(E40:E41)</f>
        <v>0</v>
      </c>
      <c r="F39" s="190" t="s">
        <v>277</v>
      </c>
    </row>
    <row r="40" spans="1:6" ht="81" customHeight="1" hidden="1">
      <c r="A40" s="237" t="s">
        <v>34</v>
      </c>
      <c r="B40" s="242" t="s">
        <v>441</v>
      </c>
      <c r="C40" s="219"/>
      <c r="D40" s="56">
        <f>SUM(E40:F40)</f>
        <v>0</v>
      </c>
      <c r="E40" s="56">
        <v>0</v>
      </c>
      <c r="F40" s="190" t="s">
        <v>277</v>
      </c>
    </row>
    <row r="41" spans="1:6" ht="81.75" customHeight="1" hidden="1">
      <c r="A41" s="205" t="s">
        <v>35</v>
      </c>
      <c r="B41" s="238" t="s">
        <v>442</v>
      </c>
      <c r="C41" s="219"/>
      <c r="D41" s="56">
        <f>SUM(E41:F41)</f>
        <v>0</v>
      </c>
      <c r="E41" s="56">
        <v>0</v>
      </c>
      <c r="F41" s="190" t="s">
        <v>277</v>
      </c>
    </row>
    <row r="42" spans="1:6" s="236" customFormat="1" ht="27.75" customHeight="1" hidden="1">
      <c r="A42" s="234">
        <v>1160</v>
      </c>
      <c r="B42" s="172" t="s">
        <v>443</v>
      </c>
      <c r="C42" s="235">
        <v>7161</v>
      </c>
      <c r="D42" s="33">
        <f aca="true" t="shared" si="2" ref="D42:D98">SUM(E42:F42)</f>
        <v>0</v>
      </c>
      <c r="E42" s="33">
        <f>SUM(E43+E47)</f>
        <v>0</v>
      </c>
      <c r="F42" s="190" t="s">
        <v>277</v>
      </c>
    </row>
    <row r="43" spans="1:6" ht="41.25" customHeight="1" hidden="1">
      <c r="A43" s="237" t="s">
        <v>36</v>
      </c>
      <c r="B43" s="238" t="s">
        <v>987</v>
      </c>
      <c r="C43" s="219"/>
      <c r="D43" s="33">
        <f t="shared" si="2"/>
        <v>0</v>
      </c>
      <c r="E43" s="56">
        <f>SUM(E44:E46)</f>
        <v>0</v>
      </c>
      <c r="F43" s="190" t="s">
        <v>277</v>
      </c>
    </row>
    <row r="44" spans="1:6" ht="13.5" hidden="1">
      <c r="A44" s="205" t="s">
        <v>37</v>
      </c>
      <c r="B44" s="242" t="s">
        <v>444</v>
      </c>
      <c r="C44" s="219"/>
      <c r="D44" s="33">
        <f t="shared" si="2"/>
        <v>0</v>
      </c>
      <c r="E44" s="56">
        <v>0</v>
      </c>
      <c r="F44" s="190" t="s">
        <v>277</v>
      </c>
    </row>
    <row r="45" spans="1:6" ht="13.5" hidden="1">
      <c r="A45" s="205" t="s">
        <v>38</v>
      </c>
      <c r="B45" s="242" t="s">
        <v>445</v>
      </c>
      <c r="C45" s="219"/>
      <c r="D45" s="33">
        <f t="shared" si="2"/>
        <v>0</v>
      </c>
      <c r="E45" s="56">
        <v>0</v>
      </c>
      <c r="F45" s="190" t="s">
        <v>277</v>
      </c>
    </row>
    <row r="46" spans="1:6" ht="27" hidden="1">
      <c r="A46" s="205" t="s">
        <v>39</v>
      </c>
      <c r="B46" s="242" t="s">
        <v>446</v>
      </c>
      <c r="C46" s="219"/>
      <c r="D46" s="33">
        <f t="shared" si="2"/>
        <v>0</v>
      </c>
      <c r="E46" s="56">
        <v>0</v>
      </c>
      <c r="F46" s="190" t="s">
        <v>277</v>
      </c>
    </row>
    <row r="47" spans="1:6" ht="82.5" customHeight="1" hidden="1">
      <c r="A47" s="205" t="s">
        <v>325</v>
      </c>
      <c r="B47" s="242" t="s">
        <v>447</v>
      </c>
      <c r="C47" s="219"/>
      <c r="D47" s="56">
        <f t="shared" si="2"/>
        <v>0</v>
      </c>
      <c r="E47" s="56">
        <v>0</v>
      </c>
      <c r="F47" s="190" t="s">
        <v>277</v>
      </c>
    </row>
    <row r="48" spans="1:21" s="236" customFormat="1" ht="42" customHeight="1">
      <c r="A48" s="234">
        <v>1200</v>
      </c>
      <c r="B48" s="172" t="s">
        <v>448</v>
      </c>
      <c r="C48" s="235">
        <v>7300</v>
      </c>
      <c r="D48" s="56">
        <f t="shared" si="2"/>
        <v>107282.8</v>
      </c>
      <c r="E48" s="33">
        <f>SUM(E49+E53+E57)</f>
        <v>107282.8</v>
      </c>
      <c r="F48" s="33">
        <f>SUM(F51+F55+F64)</f>
        <v>0</v>
      </c>
      <c r="I48" s="236">
        <v>-6.7</v>
      </c>
      <c r="K48" s="236">
        <v>63655.9</v>
      </c>
      <c r="R48" s="239"/>
      <c r="S48" s="239"/>
      <c r="T48" s="239"/>
      <c r="U48" s="239"/>
    </row>
    <row r="49" spans="1:6" s="236" customFormat="1" ht="42" customHeight="1" hidden="1">
      <c r="A49" s="234">
        <v>1210</v>
      </c>
      <c r="B49" s="172" t="s">
        <v>449</v>
      </c>
      <c r="C49" s="235">
        <v>7311</v>
      </c>
      <c r="D49" s="56">
        <f t="shared" si="2"/>
        <v>0</v>
      </c>
      <c r="E49" s="33">
        <f>SUM(E50)</f>
        <v>0</v>
      </c>
      <c r="F49" s="190" t="s">
        <v>277</v>
      </c>
    </row>
    <row r="50" spans="1:6" ht="66.75" customHeight="1" hidden="1">
      <c r="A50" s="237" t="s">
        <v>40</v>
      </c>
      <c r="B50" s="238" t="s">
        <v>450</v>
      </c>
      <c r="C50" s="245"/>
      <c r="D50" s="56">
        <f t="shared" si="2"/>
        <v>0</v>
      </c>
      <c r="E50" s="56">
        <v>0</v>
      </c>
      <c r="F50" s="190" t="s">
        <v>277</v>
      </c>
    </row>
    <row r="51" spans="1:6" s="236" customFormat="1" ht="43.5" customHeight="1" hidden="1">
      <c r="A51" s="246" t="s">
        <v>156</v>
      </c>
      <c r="B51" s="172" t="s">
        <v>451</v>
      </c>
      <c r="C51" s="247">
        <v>7312</v>
      </c>
      <c r="D51" s="56">
        <f t="shared" si="2"/>
        <v>0</v>
      </c>
      <c r="E51" s="190" t="s">
        <v>277</v>
      </c>
      <c r="F51" s="56">
        <f>SUM(F52)</f>
        <v>0</v>
      </c>
    </row>
    <row r="52" spans="1:6" ht="68.25" customHeight="1" hidden="1">
      <c r="A52" s="205" t="s">
        <v>157</v>
      </c>
      <c r="B52" s="238" t="s">
        <v>452</v>
      </c>
      <c r="C52" s="245"/>
      <c r="D52" s="56">
        <f t="shared" si="2"/>
        <v>0</v>
      </c>
      <c r="E52" s="190" t="s">
        <v>277</v>
      </c>
      <c r="F52" s="56">
        <v>0</v>
      </c>
    </row>
    <row r="53" spans="1:6" s="236" customFormat="1" ht="38.25">
      <c r="A53" s="246" t="s">
        <v>41</v>
      </c>
      <c r="B53" s="172" t="s">
        <v>453</v>
      </c>
      <c r="C53" s="247">
        <v>7321</v>
      </c>
      <c r="D53" s="56">
        <f t="shared" si="2"/>
        <v>0</v>
      </c>
      <c r="E53" s="56">
        <f>SUM(E54)</f>
        <v>0</v>
      </c>
      <c r="F53" s="190" t="s">
        <v>277</v>
      </c>
    </row>
    <row r="54" spans="1:6" ht="51">
      <c r="A54" s="237" t="s">
        <v>42</v>
      </c>
      <c r="B54" s="238" t="s">
        <v>454</v>
      </c>
      <c r="C54" s="245"/>
      <c r="D54" s="56">
        <f t="shared" si="2"/>
        <v>0</v>
      </c>
      <c r="E54" s="56">
        <v>0</v>
      </c>
      <c r="F54" s="190" t="s">
        <v>277</v>
      </c>
    </row>
    <row r="55" spans="1:6" s="236" customFormat="1" ht="38.25">
      <c r="A55" s="246" t="s">
        <v>43</v>
      </c>
      <c r="B55" s="172" t="s">
        <v>455</v>
      </c>
      <c r="C55" s="247">
        <v>7322</v>
      </c>
      <c r="D55" s="56">
        <f t="shared" si="2"/>
        <v>0</v>
      </c>
      <c r="E55" s="190" t="s">
        <v>277</v>
      </c>
      <c r="F55" s="56">
        <f>SUM(F56)</f>
        <v>0</v>
      </c>
    </row>
    <row r="56" spans="1:6" ht="51">
      <c r="A56" s="237" t="s">
        <v>44</v>
      </c>
      <c r="B56" s="238" t="s">
        <v>456</v>
      </c>
      <c r="C56" s="245"/>
      <c r="D56" s="56">
        <f t="shared" si="2"/>
        <v>0</v>
      </c>
      <c r="E56" s="190" t="s">
        <v>277</v>
      </c>
      <c r="F56" s="56">
        <v>0</v>
      </c>
    </row>
    <row r="57" spans="1:6" s="236" customFormat="1" ht="58.5" customHeight="1">
      <c r="A57" s="234">
        <v>1250</v>
      </c>
      <c r="B57" s="172" t="s">
        <v>504</v>
      </c>
      <c r="C57" s="235">
        <v>7331</v>
      </c>
      <c r="D57" s="56">
        <f t="shared" si="2"/>
        <v>107282.8</v>
      </c>
      <c r="E57" s="33">
        <f>SUM(E58+E59+E62+E63)</f>
        <v>107282.8</v>
      </c>
      <c r="F57" s="190" t="s">
        <v>277</v>
      </c>
    </row>
    <row r="58" spans="1:6" ht="41.25" customHeight="1">
      <c r="A58" s="237" t="s">
        <v>45</v>
      </c>
      <c r="B58" s="238" t="s">
        <v>457</v>
      </c>
      <c r="C58" s="219"/>
      <c r="D58" s="56">
        <f t="shared" si="2"/>
        <v>107282.8</v>
      </c>
      <c r="E58" s="56">
        <v>107282.8</v>
      </c>
      <c r="F58" s="190" t="s">
        <v>277</v>
      </c>
    </row>
    <row r="59" spans="1:6" ht="27.75" customHeight="1">
      <c r="A59" s="237" t="s">
        <v>46</v>
      </c>
      <c r="B59" s="238" t="s">
        <v>458</v>
      </c>
      <c r="C59" s="245"/>
      <c r="D59" s="56">
        <f t="shared" si="2"/>
        <v>0</v>
      </c>
      <c r="E59" s="56">
        <f>SUM(E60+E61)</f>
        <v>0</v>
      </c>
      <c r="F59" s="190" t="s">
        <v>277</v>
      </c>
    </row>
    <row r="60" spans="1:6" ht="51">
      <c r="A60" s="237" t="s">
        <v>47</v>
      </c>
      <c r="B60" s="242" t="s">
        <v>459</v>
      </c>
      <c r="C60" s="219"/>
      <c r="D60" s="56">
        <f t="shared" si="2"/>
        <v>0</v>
      </c>
      <c r="E60" s="56">
        <v>0</v>
      </c>
      <c r="F60" s="190" t="s">
        <v>277</v>
      </c>
    </row>
    <row r="61" spans="1:6" ht="12.75">
      <c r="A61" s="237" t="s">
        <v>48</v>
      </c>
      <c r="B61" s="242" t="s">
        <v>460</v>
      </c>
      <c r="C61" s="219"/>
      <c r="D61" s="56">
        <f t="shared" si="2"/>
        <v>0</v>
      </c>
      <c r="E61" s="56"/>
      <c r="F61" s="190" t="s">
        <v>277</v>
      </c>
    </row>
    <row r="62" spans="1:6" ht="25.5">
      <c r="A62" s="237" t="s">
        <v>49</v>
      </c>
      <c r="B62" s="238" t="s">
        <v>461</v>
      </c>
      <c r="C62" s="245"/>
      <c r="D62" s="56">
        <f t="shared" si="2"/>
        <v>0</v>
      </c>
      <c r="E62" s="56">
        <v>0</v>
      </c>
      <c r="F62" s="190" t="s">
        <v>277</v>
      </c>
    </row>
    <row r="63" spans="1:6" ht="40.5" customHeight="1">
      <c r="A63" s="237" t="s">
        <v>50</v>
      </c>
      <c r="B63" s="238" t="s">
        <v>462</v>
      </c>
      <c r="C63" s="245"/>
      <c r="D63" s="56">
        <f t="shared" si="2"/>
        <v>0</v>
      </c>
      <c r="E63" s="56"/>
      <c r="F63" s="190" t="s">
        <v>277</v>
      </c>
    </row>
    <row r="64" spans="1:6" s="236" customFormat="1" ht="56.25" customHeight="1">
      <c r="A64" s="234">
        <v>1260</v>
      </c>
      <c r="B64" s="172" t="s">
        <v>463</v>
      </c>
      <c r="C64" s="235">
        <v>7332</v>
      </c>
      <c r="D64" s="56">
        <f t="shared" si="2"/>
        <v>0</v>
      </c>
      <c r="E64" s="190" t="s">
        <v>277</v>
      </c>
      <c r="F64" s="56">
        <f>SUM(F65:F66)</f>
        <v>0</v>
      </c>
    </row>
    <row r="65" spans="1:6" ht="38.25">
      <c r="A65" s="237" t="s">
        <v>51</v>
      </c>
      <c r="B65" s="238" t="s">
        <v>464</v>
      </c>
      <c r="C65" s="245"/>
      <c r="D65" s="56">
        <f t="shared" si="2"/>
        <v>0</v>
      </c>
      <c r="E65" s="190" t="s">
        <v>277</v>
      </c>
      <c r="F65" s="56"/>
    </row>
    <row r="66" spans="1:6" ht="38.25">
      <c r="A66" s="237" t="s">
        <v>52</v>
      </c>
      <c r="B66" s="238" t="s">
        <v>465</v>
      </c>
      <c r="C66" s="245"/>
      <c r="D66" s="56">
        <f t="shared" si="2"/>
        <v>0</v>
      </c>
      <c r="E66" s="190" t="s">
        <v>277</v>
      </c>
      <c r="F66" s="56">
        <v>0</v>
      </c>
    </row>
    <row r="67" spans="1:6" s="236" customFormat="1" ht="57" customHeight="1">
      <c r="A67" s="234">
        <v>1300</v>
      </c>
      <c r="B67" s="172" t="s">
        <v>466</v>
      </c>
      <c r="C67" s="235">
        <v>7400</v>
      </c>
      <c r="D67" s="33">
        <f>SUM(D70+D72+D77+D81+D91+D94+D103)</f>
        <v>147566.5</v>
      </c>
      <c r="E67" s="33">
        <f>SUM(E70+E72+E77+E81+E91+E94+E100)</f>
        <v>147566.5</v>
      </c>
      <c r="F67" s="33">
        <f>SUM(F68+F97,F100)</f>
        <v>0</v>
      </c>
    </row>
    <row r="68" spans="1:6" s="236" customFormat="1" ht="14.25" customHeight="1">
      <c r="A68" s="234">
        <v>1310</v>
      </c>
      <c r="B68" s="172" t="s">
        <v>467</v>
      </c>
      <c r="C68" s="235">
        <v>7411</v>
      </c>
      <c r="D68" s="56">
        <f t="shared" si="2"/>
        <v>0</v>
      </c>
      <c r="E68" s="190" t="s">
        <v>277</v>
      </c>
      <c r="F68" s="56">
        <f>SUM(F69)</f>
        <v>0</v>
      </c>
    </row>
    <row r="69" spans="1:6" ht="53.25" customHeight="1">
      <c r="A69" s="237" t="s">
        <v>53</v>
      </c>
      <c r="B69" s="238" t="s">
        <v>468</v>
      </c>
      <c r="C69" s="245"/>
      <c r="D69" s="56">
        <f t="shared" si="2"/>
        <v>0</v>
      </c>
      <c r="E69" s="190" t="s">
        <v>277</v>
      </c>
      <c r="F69" s="56">
        <v>0</v>
      </c>
    </row>
    <row r="70" spans="1:6" s="236" customFormat="1" ht="14.25" customHeight="1">
      <c r="A70" s="234">
        <v>1320</v>
      </c>
      <c r="B70" s="172" t="s">
        <v>469</v>
      </c>
      <c r="C70" s="235">
        <v>7412</v>
      </c>
      <c r="D70" s="56">
        <f t="shared" si="2"/>
        <v>0</v>
      </c>
      <c r="E70" s="33">
        <f>SUM(E71)</f>
        <v>0</v>
      </c>
      <c r="F70" s="190" t="s">
        <v>277</v>
      </c>
    </row>
    <row r="71" spans="1:6" ht="38.25">
      <c r="A71" s="237" t="s">
        <v>54</v>
      </c>
      <c r="B71" s="238" t="s">
        <v>470</v>
      </c>
      <c r="C71" s="245"/>
      <c r="D71" s="56">
        <f t="shared" si="2"/>
        <v>0</v>
      </c>
      <c r="E71" s="56"/>
      <c r="F71" s="190" t="s">
        <v>277</v>
      </c>
    </row>
    <row r="72" spans="1:6" s="236" customFormat="1" ht="28.5" customHeight="1">
      <c r="A72" s="234">
        <v>1330</v>
      </c>
      <c r="B72" s="172" t="s">
        <v>471</v>
      </c>
      <c r="C72" s="235">
        <v>7415</v>
      </c>
      <c r="D72" s="56">
        <f t="shared" si="2"/>
        <v>9171.5</v>
      </c>
      <c r="E72" s="33">
        <f>SUM(E73:E76)</f>
        <v>9171.5</v>
      </c>
      <c r="F72" s="190" t="s">
        <v>277</v>
      </c>
    </row>
    <row r="73" spans="1:21" ht="27" customHeight="1">
      <c r="A73" s="237" t="s">
        <v>55</v>
      </c>
      <c r="B73" s="238" t="s">
        <v>472</v>
      </c>
      <c r="C73" s="245"/>
      <c r="D73" s="56">
        <f t="shared" si="2"/>
        <v>7622</v>
      </c>
      <c r="E73" s="56">
        <v>7622</v>
      </c>
      <c r="F73" s="190" t="s">
        <v>277</v>
      </c>
      <c r="R73" s="239"/>
      <c r="S73" s="239"/>
      <c r="T73" s="239"/>
      <c r="U73" s="239"/>
    </row>
    <row r="74" spans="1:6" ht="38.25">
      <c r="A74" s="237" t="s">
        <v>56</v>
      </c>
      <c r="B74" s="238" t="s">
        <v>473</v>
      </c>
      <c r="C74" s="245"/>
      <c r="D74" s="56">
        <f t="shared" si="2"/>
        <v>0</v>
      </c>
      <c r="E74" s="56">
        <v>0</v>
      </c>
      <c r="F74" s="190" t="s">
        <v>277</v>
      </c>
    </row>
    <row r="75" spans="1:6" ht="54" hidden="1">
      <c r="A75" s="237" t="s">
        <v>57</v>
      </c>
      <c r="B75" s="238" t="s">
        <v>474</v>
      </c>
      <c r="C75" s="245"/>
      <c r="D75" s="56">
        <f t="shared" si="2"/>
        <v>0</v>
      </c>
      <c r="E75" s="56">
        <v>0</v>
      </c>
      <c r="F75" s="190" t="s">
        <v>277</v>
      </c>
    </row>
    <row r="76" spans="1:21" ht="12.75">
      <c r="A76" s="205" t="s">
        <v>380</v>
      </c>
      <c r="B76" s="238" t="s">
        <v>475</v>
      </c>
      <c r="C76" s="245"/>
      <c r="D76" s="56">
        <f>SUM(E76:F76)</f>
        <v>1549.5</v>
      </c>
      <c r="E76" s="56">
        <v>1549.5</v>
      </c>
      <c r="F76" s="190" t="s">
        <v>277</v>
      </c>
      <c r="R76" s="239"/>
      <c r="S76" s="239"/>
      <c r="T76" s="239"/>
      <c r="U76" s="239"/>
    </row>
    <row r="77" spans="1:6" s="236" customFormat="1" ht="57.75" customHeight="1" hidden="1">
      <c r="A77" s="234">
        <v>1340</v>
      </c>
      <c r="B77" s="172" t="s">
        <v>476</v>
      </c>
      <c r="C77" s="235">
        <v>7421</v>
      </c>
      <c r="D77" s="56">
        <f t="shared" si="2"/>
        <v>0</v>
      </c>
      <c r="E77" s="33">
        <f>E78+E79+E80</f>
        <v>0</v>
      </c>
      <c r="F77" s="190" t="s">
        <v>277</v>
      </c>
    </row>
    <row r="78" spans="1:6" ht="95.25" customHeight="1" hidden="1">
      <c r="A78" s="237" t="s">
        <v>381</v>
      </c>
      <c r="B78" s="238" t="s">
        <v>477</v>
      </c>
      <c r="C78" s="245"/>
      <c r="D78" s="56">
        <f t="shared" si="2"/>
        <v>0</v>
      </c>
      <c r="E78" s="56">
        <v>0</v>
      </c>
      <c r="F78" s="190" t="s">
        <v>277</v>
      </c>
    </row>
    <row r="79" spans="1:6" s="236" customFormat="1" ht="54.75" customHeight="1" hidden="1">
      <c r="A79" s="237" t="s">
        <v>202</v>
      </c>
      <c r="B79" s="238" t="s">
        <v>478</v>
      </c>
      <c r="C79" s="219"/>
      <c r="D79" s="56">
        <f t="shared" si="2"/>
        <v>0</v>
      </c>
      <c r="E79" s="56">
        <v>0</v>
      </c>
      <c r="F79" s="190" t="s">
        <v>277</v>
      </c>
    </row>
    <row r="80" spans="1:18" s="236" customFormat="1" ht="67.5" customHeight="1" hidden="1">
      <c r="A80" s="205" t="s">
        <v>311</v>
      </c>
      <c r="B80" s="238" t="s">
        <v>479</v>
      </c>
      <c r="C80" s="219"/>
      <c r="D80" s="56">
        <f t="shared" si="2"/>
        <v>0</v>
      </c>
      <c r="E80" s="56">
        <v>0</v>
      </c>
      <c r="F80" s="190" t="s">
        <v>277</v>
      </c>
      <c r="R80" s="248"/>
    </row>
    <row r="81" spans="1:6" s="236" customFormat="1" ht="29.25" customHeight="1">
      <c r="A81" s="234">
        <v>1350</v>
      </c>
      <c r="B81" s="172" t="s">
        <v>480</v>
      </c>
      <c r="C81" s="235">
        <v>7422</v>
      </c>
      <c r="D81" s="56">
        <f t="shared" si="2"/>
        <v>133545</v>
      </c>
      <c r="E81" s="33">
        <f>SUM(E82,E90)</f>
        <v>133545</v>
      </c>
      <c r="F81" s="190" t="s">
        <v>277</v>
      </c>
    </row>
    <row r="82" spans="1:21" s="236" customFormat="1" ht="12.75">
      <c r="A82" s="237" t="s">
        <v>58</v>
      </c>
      <c r="B82" s="238" t="s">
        <v>1004</v>
      </c>
      <c r="C82" s="249"/>
      <c r="D82" s="56">
        <f t="shared" si="2"/>
        <v>80045</v>
      </c>
      <c r="E82" s="56">
        <f>SUM(E83:E89)</f>
        <v>80045</v>
      </c>
      <c r="F82" s="190" t="s">
        <v>277</v>
      </c>
      <c r="H82" s="250" t="s">
        <v>403</v>
      </c>
      <c r="I82" s="250" t="s">
        <v>400</v>
      </c>
      <c r="J82" s="251">
        <v>58</v>
      </c>
      <c r="R82" s="239"/>
      <c r="S82" s="239"/>
      <c r="T82" s="239"/>
      <c r="U82" s="239"/>
    </row>
    <row r="83" spans="1:21" s="236" customFormat="1" ht="25.5">
      <c r="A83" s="237"/>
      <c r="B83" s="238" t="s">
        <v>1010</v>
      </c>
      <c r="C83" s="249"/>
      <c r="D83" s="56">
        <f aca="true" t="shared" si="3" ref="D83:D89">E83</f>
        <v>5508</v>
      </c>
      <c r="E83" s="56">
        <v>5508</v>
      </c>
      <c r="F83" s="190">
        <v>0</v>
      </c>
      <c r="H83" s="250"/>
      <c r="I83" s="250"/>
      <c r="J83" s="251"/>
      <c r="R83" s="239"/>
      <c r="S83" s="239"/>
      <c r="T83" s="239"/>
      <c r="U83" s="239"/>
    </row>
    <row r="84" spans="1:21" s="236" customFormat="1" ht="25.5">
      <c r="A84" s="237"/>
      <c r="B84" s="238" t="s">
        <v>1006</v>
      </c>
      <c r="C84" s="249"/>
      <c r="D84" s="56">
        <f t="shared" si="3"/>
        <v>14952</v>
      </c>
      <c r="E84" s="56">
        <v>14952</v>
      </c>
      <c r="F84" s="190">
        <v>0</v>
      </c>
      <c r="H84" s="250"/>
      <c r="I84" s="250"/>
      <c r="J84" s="251"/>
      <c r="R84" s="239"/>
      <c r="S84" s="239"/>
      <c r="T84" s="239"/>
      <c r="U84" s="239"/>
    </row>
    <row r="85" spans="1:21" s="236" customFormat="1" ht="12.75">
      <c r="A85" s="237"/>
      <c r="B85" s="238" t="s">
        <v>1005</v>
      </c>
      <c r="C85" s="249"/>
      <c r="D85" s="56">
        <f t="shared" si="3"/>
        <v>40580</v>
      </c>
      <c r="E85" s="56">
        <v>40580</v>
      </c>
      <c r="F85" s="190">
        <v>0</v>
      </c>
      <c r="H85" s="250"/>
      <c r="I85" s="250"/>
      <c r="J85" s="251"/>
      <c r="R85" s="239"/>
      <c r="S85" s="239"/>
      <c r="T85" s="239"/>
      <c r="U85" s="239"/>
    </row>
    <row r="86" spans="1:21" s="236" customFormat="1" ht="12.75">
      <c r="A86" s="237"/>
      <c r="B86" s="238" t="s">
        <v>1009</v>
      </c>
      <c r="C86" s="249"/>
      <c r="D86" s="56">
        <f t="shared" si="3"/>
        <v>17400</v>
      </c>
      <c r="E86" s="56">
        <v>17400</v>
      </c>
      <c r="F86" s="190">
        <v>0</v>
      </c>
      <c r="H86" s="250"/>
      <c r="I86" s="250"/>
      <c r="J86" s="251"/>
      <c r="R86" s="239"/>
      <c r="S86" s="239"/>
      <c r="T86" s="239"/>
      <c r="U86" s="239"/>
    </row>
    <row r="87" spans="1:21" s="236" customFormat="1" ht="25.5">
      <c r="A87" s="237"/>
      <c r="B87" s="238" t="s">
        <v>1007</v>
      </c>
      <c r="C87" s="249"/>
      <c r="D87" s="56">
        <f t="shared" si="3"/>
        <v>980</v>
      </c>
      <c r="E87" s="56">
        <v>980</v>
      </c>
      <c r="F87" s="190">
        <v>0</v>
      </c>
      <c r="H87" s="250"/>
      <c r="I87" s="250"/>
      <c r="J87" s="251"/>
      <c r="R87" s="239"/>
      <c r="S87" s="239"/>
      <c r="T87" s="239"/>
      <c r="U87" s="239"/>
    </row>
    <row r="88" spans="1:21" s="236" customFormat="1" ht="12.75">
      <c r="A88" s="237"/>
      <c r="B88" s="238" t="s">
        <v>1008</v>
      </c>
      <c r="C88" s="249"/>
      <c r="D88" s="56">
        <f t="shared" si="3"/>
        <v>200</v>
      </c>
      <c r="E88" s="56">
        <v>200</v>
      </c>
      <c r="F88" s="190">
        <v>0</v>
      </c>
      <c r="G88" s="190">
        <v>0</v>
      </c>
      <c r="H88" s="190">
        <v>0</v>
      </c>
      <c r="I88" s="190">
        <v>0</v>
      </c>
      <c r="J88" s="190">
        <v>0</v>
      </c>
      <c r="K88" s="190">
        <v>0</v>
      </c>
      <c r="L88" s="190">
        <v>0</v>
      </c>
      <c r="M88" s="190">
        <v>0</v>
      </c>
      <c r="N88" s="190">
        <v>0</v>
      </c>
      <c r="O88" s="190">
        <v>0</v>
      </c>
      <c r="P88" s="190">
        <v>0</v>
      </c>
      <c r="R88" s="239"/>
      <c r="S88" s="239"/>
      <c r="T88" s="239"/>
      <c r="U88" s="239"/>
    </row>
    <row r="89" spans="1:21" s="236" customFormat="1" ht="69" customHeight="1">
      <c r="A89" s="237"/>
      <c r="B89" s="238" t="s">
        <v>1020</v>
      </c>
      <c r="C89" s="249"/>
      <c r="D89" s="56">
        <f t="shared" si="3"/>
        <v>425</v>
      </c>
      <c r="E89" s="56">
        <v>425</v>
      </c>
      <c r="F89" s="190">
        <v>0</v>
      </c>
      <c r="H89" s="250"/>
      <c r="I89" s="250"/>
      <c r="J89" s="251"/>
      <c r="R89" s="239"/>
      <c r="S89" s="239"/>
      <c r="T89" s="239"/>
      <c r="U89" s="239"/>
    </row>
    <row r="90" spans="1:25" ht="39" customHeight="1">
      <c r="A90" s="237" t="s">
        <v>59</v>
      </c>
      <c r="B90" s="238" t="s">
        <v>481</v>
      </c>
      <c r="C90" s="219"/>
      <c r="D90" s="56">
        <f t="shared" si="2"/>
        <v>53500</v>
      </c>
      <c r="E90" s="56">
        <v>53500</v>
      </c>
      <c r="F90" s="190" t="s">
        <v>277</v>
      </c>
      <c r="H90" s="250">
        <v>9540</v>
      </c>
      <c r="I90" s="250">
        <v>3960</v>
      </c>
      <c r="J90" s="229">
        <v>30</v>
      </c>
      <c r="R90" s="239"/>
      <c r="S90" s="239"/>
      <c r="T90" s="239"/>
      <c r="U90" s="239"/>
      <c r="W90" s="236"/>
      <c r="Y90" s="236"/>
    </row>
    <row r="91" spans="1:8" s="236" customFormat="1" ht="28.5" customHeight="1">
      <c r="A91" s="234">
        <v>1360</v>
      </c>
      <c r="B91" s="172" t="s">
        <v>482</v>
      </c>
      <c r="C91" s="235">
        <v>7431</v>
      </c>
      <c r="D91" s="56">
        <f t="shared" si="2"/>
        <v>3200</v>
      </c>
      <c r="E91" s="33">
        <f>SUM(E92:E93)</f>
        <v>3200</v>
      </c>
      <c r="F91" s="190" t="s">
        <v>277</v>
      </c>
      <c r="G91" s="229"/>
      <c r="H91" s="229"/>
    </row>
    <row r="92" spans="1:21" ht="54" customHeight="1">
      <c r="A92" s="237" t="s">
        <v>60</v>
      </c>
      <c r="B92" s="238" t="s">
        <v>483</v>
      </c>
      <c r="C92" s="245"/>
      <c r="D92" s="56">
        <f>SUM(E92:F92)</f>
        <v>3200</v>
      </c>
      <c r="E92" s="56">
        <v>3200</v>
      </c>
      <c r="F92" s="190" t="s">
        <v>277</v>
      </c>
      <c r="R92" s="239"/>
      <c r="S92" s="239"/>
      <c r="T92" s="239"/>
      <c r="U92" s="239"/>
    </row>
    <row r="93" spans="1:21" s="236" customFormat="1" ht="40.5" hidden="1">
      <c r="A93" s="237" t="s">
        <v>61</v>
      </c>
      <c r="B93" s="238" t="s">
        <v>484</v>
      </c>
      <c r="C93" s="245"/>
      <c r="D93" s="56">
        <f t="shared" si="2"/>
        <v>0</v>
      </c>
      <c r="E93" s="56">
        <v>0</v>
      </c>
      <c r="F93" s="190" t="s">
        <v>277</v>
      </c>
      <c r="R93" s="239"/>
      <c r="S93" s="239"/>
      <c r="T93" s="239"/>
      <c r="U93" s="239"/>
    </row>
    <row r="94" spans="1:6" s="236" customFormat="1" ht="28.5" customHeight="1" hidden="1">
      <c r="A94" s="234">
        <v>1370</v>
      </c>
      <c r="B94" s="172" t="s">
        <v>485</v>
      </c>
      <c r="C94" s="235">
        <v>7441</v>
      </c>
      <c r="D94" s="56">
        <f t="shared" si="2"/>
        <v>0</v>
      </c>
      <c r="E94" s="56">
        <f>SUM(E95:E96)</f>
        <v>0</v>
      </c>
      <c r="F94" s="190" t="s">
        <v>277</v>
      </c>
    </row>
    <row r="95" spans="1:6" s="236" customFormat="1" ht="108.75" customHeight="1" hidden="1">
      <c r="A95" s="205" t="s">
        <v>62</v>
      </c>
      <c r="B95" s="238" t="s">
        <v>486</v>
      </c>
      <c r="C95" s="245"/>
      <c r="D95" s="56">
        <f t="shared" si="2"/>
        <v>0</v>
      </c>
      <c r="E95" s="56">
        <v>0</v>
      </c>
      <c r="F95" s="190" t="s">
        <v>277</v>
      </c>
    </row>
    <row r="96" spans="1:6" s="236" customFormat="1" ht="109.5" customHeight="1" hidden="1">
      <c r="A96" s="205" t="s">
        <v>284</v>
      </c>
      <c r="B96" s="238" t="s">
        <v>487</v>
      </c>
      <c r="C96" s="245"/>
      <c r="D96" s="56">
        <f t="shared" si="2"/>
        <v>0</v>
      </c>
      <c r="E96" s="56">
        <v>0</v>
      </c>
      <c r="F96" s="190" t="s">
        <v>277</v>
      </c>
    </row>
    <row r="97" spans="1:6" s="236" customFormat="1" ht="27.75" customHeight="1" hidden="1">
      <c r="A97" s="234">
        <v>1380</v>
      </c>
      <c r="B97" s="172" t="s">
        <v>488</v>
      </c>
      <c r="C97" s="235">
        <v>7442</v>
      </c>
      <c r="D97" s="56">
        <f t="shared" si="2"/>
        <v>0</v>
      </c>
      <c r="E97" s="190" t="s">
        <v>277</v>
      </c>
      <c r="F97" s="56">
        <f>SUM(F98:F99)</f>
        <v>0</v>
      </c>
    </row>
    <row r="98" spans="1:6" ht="111" customHeight="1" hidden="1">
      <c r="A98" s="237" t="s">
        <v>63</v>
      </c>
      <c r="B98" s="238" t="s">
        <v>489</v>
      </c>
      <c r="C98" s="245"/>
      <c r="D98" s="56">
        <f t="shared" si="2"/>
        <v>0</v>
      </c>
      <c r="E98" s="190" t="s">
        <v>277</v>
      </c>
      <c r="F98" s="56">
        <v>0</v>
      </c>
    </row>
    <row r="99" spans="1:6" s="236" customFormat="1" ht="123" customHeight="1" hidden="1">
      <c r="A99" s="237" t="s">
        <v>64</v>
      </c>
      <c r="B99" s="238" t="s">
        <v>490</v>
      </c>
      <c r="C99" s="245"/>
      <c r="D99" s="56">
        <f>SUM(E99:F99)</f>
        <v>0</v>
      </c>
      <c r="E99" s="190" t="s">
        <v>277</v>
      </c>
      <c r="F99" s="56">
        <v>0</v>
      </c>
    </row>
    <row r="100" spans="1:6" s="236" customFormat="1" ht="28.5" customHeight="1">
      <c r="A100" s="237" t="s">
        <v>203</v>
      </c>
      <c r="B100" s="172" t="s">
        <v>491</v>
      </c>
      <c r="C100" s="235">
        <v>7451</v>
      </c>
      <c r="D100" s="56">
        <f>SUM(D101:D103)</f>
        <v>1650</v>
      </c>
      <c r="E100" s="33">
        <f>SUM(E103)</f>
        <v>1650</v>
      </c>
      <c r="F100" s="56">
        <f>SUM(F101:F103)</f>
        <v>0</v>
      </c>
    </row>
    <row r="101" spans="1:6" ht="25.5">
      <c r="A101" s="237" t="s">
        <v>204</v>
      </c>
      <c r="B101" s="238" t="s">
        <v>492</v>
      </c>
      <c r="C101" s="245"/>
      <c r="D101" s="56">
        <f>SUM(E101:F101)</f>
        <v>0</v>
      </c>
      <c r="E101" s="190" t="s">
        <v>277</v>
      </c>
      <c r="F101" s="56"/>
    </row>
    <row r="102" spans="1:6" ht="38.25">
      <c r="A102" s="237" t="s">
        <v>205</v>
      </c>
      <c r="B102" s="238" t="s">
        <v>493</v>
      </c>
      <c r="C102" s="245"/>
      <c r="D102" s="56">
        <f>F102</f>
        <v>0</v>
      </c>
      <c r="E102" s="190" t="s">
        <v>277</v>
      </c>
      <c r="F102" s="56">
        <v>0</v>
      </c>
    </row>
    <row r="103" spans="1:9" ht="39.75" customHeight="1">
      <c r="A103" s="237" t="s">
        <v>206</v>
      </c>
      <c r="B103" s="238" t="s">
        <v>494</v>
      </c>
      <c r="C103" s="245"/>
      <c r="D103" s="56">
        <f>SUM(E103:F103)</f>
        <v>1650</v>
      </c>
      <c r="E103" s="56">
        <v>1650</v>
      </c>
      <c r="F103" s="56">
        <v>0</v>
      </c>
      <c r="H103" s="250"/>
      <c r="I103" s="244"/>
    </row>
    <row r="104" spans="3:6" ht="12.75">
      <c r="C104" s="229"/>
      <c r="E104" s="229"/>
      <c r="F104" s="229"/>
    </row>
    <row r="105" spans="1:6" ht="15.75">
      <c r="A105" s="282" t="s">
        <v>495</v>
      </c>
      <c r="B105" s="282"/>
      <c r="C105" s="282"/>
      <c r="D105" s="282"/>
      <c r="E105" s="282"/>
      <c r="F105" s="229"/>
    </row>
    <row r="106" spans="1:6" ht="45.75" customHeight="1">
      <c r="A106" s="214"/>
      <c r="B106" s="283" t="s">
        <v>496</v>
      </c>
      <c r="C106" s="283"/>
      <c r="D106" s="283"/>
      <c r="E106" s="283"/>
      <c r="F106" s="229"/>
    </row>
    <row r="107" spans="1:6" ht="15">
      <c r="A107" s="214"/>
      <c r="B107" s="153"/>
      <c r="C107" s="58"/>
      <c r="D107" s="284" t="s">
        <v>408</v>
      </c>
      <c r="E107" s="284"/>
      <c r="F107" s="229"/>
    </row>
    <row r="108" spans="1:6" ht="57" customHeight="1">
      <c r="A108" s="253" t="s">
        <v>497</v>
      </c>
      <c r="B108" s="253" t="s">
        <v>410</v>
      </c>
      <c r="C108" s="43" t="s">
        <v>498</v>
      </c>
      <c r="D108" s="43" t="s">
        <v>499</v>
      </c>
      <c r="E108" s="43" t="s">
        <v>500</v>
      </c>
      <c r="F108" s="229"/>
    </row>
    <row r="109" spans="1:6" ht="21" customHeight="1">
      <c r="A109" s="254"/>
      <c r="B109" s="255"/>
      <c r="C109" s="219">
        <v>1</v>
      </c>
      <c r="D109" s="219">
        <v>2</v>
      </c>
      <c r="E109" s="219">
        <v>3</v>
      </c>
      <c r="F109" s="229"/>
    </row>
    <row r="110" spans="1:6" ht="36.75" customHeight="1">
      <c r="A110" s="219" t="s">
        <v>1027</v>
      </c>
      <c r="B110" s="256" t="s">
        <v>418</v>
      </c>
      <c r="C110" s="190">
        <v>79651.2</v>
      </c>
      <c r="D110" s="190">
        <v>70301.2</v>
      </c>
      <c r="E110" s="190">
        <v>0</v>
      </c>
      <c r="F110" s="229"/>
    </row>
    <row r="111" spans="1:6" ht="30" customHeight="1">
      <c r="A111" s="219">
        <v>2</v>
      </c>
      <c r="B111" s="256" t="s">
        <v>501</v>
      </c>
      <c r="C111" s="190">
        <v>29099.7</v>
      </c>
      <c r="D111" s="190">
        <v>24899.7</v>
      </c>
      <c r="E111" s="190">
        <v>0</v>
      </c>
      <c r="F111" s="229"/>
    </row>
    <row r="112" spans="1:6" ht="30" customHeight="1">
      <c r="A112" s="219"/>
      <c r="B112" s="256" t="s">
        <v>1026</v>
      </c>
      <c r="C112" s="190">
        <v>24594.5</v>
      </c>
      <c r="D112" s="190">
        <v>20881.3</v>
      </c>
      <c r="E112" s="190">
        <v>125992.3</v>
      </c>
      <c r="F112" s="229"/>
    </row>
    <row r="113" spans="1:6" ht="20.25" customHeight="1">
      <c r="A113" s="219">
        <v>3</v>
      </c>
      <c r="B113" s="256" t="s">
        <v>421</v>
      </c>
      <c r="C113" s="190">
        <v>33780.3</v>
      </c>
      <c r="D113" s="190">
        <v>31819.5</v>
      </c>
      <c r="E113" s="190">
        <v>83116</v>
      </c>
      <c r="F113" s="229"/>
    </row>
    <row r="114" spans="1:6" ht="16.5" customHeight="1">
      <c r="A114" s="219">
        <v>4</v>
      </c>
      <c r="B114" s="256" t="s">
        <v>502</v>
      </c>
      <c r="C114" s="137">
        <v>4598.9</v>
      </c>
      <c r="D114" s="137">
        <v>2500</v>
      </c>
      <c r="E114" s="219" t="s">
        <v>277</v>
      </c>
      <c r="F114" s="229"/>
    </row>
    <row r="115" spans="1:6" ht="18.75" customHeight="1">
      <c r="A115" s="219">
        <v>5</v>
      </c>
      <c r="B115" s="256" t="s">
        <v>503</v>
      </c>
      <c r="C115" s="137">
        <v>1811.5</v>
      </c>
      <c r="D115" s="137">
        <v>650</v>
      </c>
      <c r="E115" s="219" t="s">
        <v>277</v>
      </c>
      <c r="F115" s="229"/>
    </row>
    <row r="116" spans="3:6" ht="12.75">
      <c r="C116" s="229"/>
      <c r="E116" s="229"/>
      <c r="F116" s="229"/>
    </row>
    <row r="117" spans="3:6" ht="12.75">
      <c r="C117" s="229"/>
      <c r="E117" s="229"/>
      <c r="F117" s="229"/>
    </row>
    <row r="118" spans="3:6" ht="12.75">
      <c r="C118" s="229"/>
      <c r="E118" s="229"/>
      <c r="F118" s="229"/>
    </row>
    <row r="119" spans="3:6" ht="12.75">
      <c r="C119" s="229"/>
      <c r="E119" s="229"/>
      <c r="F119" s="229"/>
    </row>
    <row r="120" spans="3:6" ht="12.75">
      <c r="C120" s="229"/>
      <c r="E120" s="229"/>
      <c r="F120" s="229"/>
    </row>
    <row r="121" spans="3:6" ht="12.75">
      <c r="C121" s="229"/>
      <c r="E121" s="229"/>
      <c r="F121" s="229"/>
    </row>
    <row r="122" spans="3:6" ht="12.75">
      <c r="C122" s="229"/>
      <c r="E122" s="229"/>
      <c r="F122" s="229"/>
    </row>
    <row r="123" spans="3:6" ht="12.75">
      <c r="C123" s="229"/>
      <c r="E123" s="229"/>
      <c r="F123" s="229"/>
    </row>
    <row r="124" spans="3:6" ht="12.75">
      <c r="C124" s="229"/>
      <c r="E124" s="229"/>
      <c r="F124" s="229"/>
    </row>
    <row r="125" spans="3:6" ht="12.75">
      <c r="C125" s="229"/>
      <c r="E125" s="229"/>
      <c r="F125" s="229"/>
    </row>
    <row r="126" spans="3:6" ht="12.75">
      <c r="C126" s="229"/>
      <c r="E126" s="229"/>
      <c r="F126" s="229"/>
    </row>
    <row r="127" spans="3:6" ht="12.75">
      <c r="C127" s="229"/>
      <c r="E127" s="229"/>
      <c r="F127" s="229"/>
    </row>
    <row r="128" spans="3:6" ht="12.75">
      <c r="C128" s="229"/>
      <c r="E128" s="229"/>
      <c r="F128" s="229"/>
    </row>
    <row r="129" spans="3:6" ht="12.75">
      <c r="C129" s="229"/>
      <c r="E129" s="229"/>
      <c r="F129" s="229"/>
    </row>
    <row r="130" spans="3:6" ht="12.75">
      <c r="C130" s="229"/>
      <c r="E130" s="229"/>
      <c r="F130" s="229"/>
    </row>
    <row r="131" spans="3:6" ht="12.75">
      <c r="C131" s="229"/>
      <c r="E131" s="229"/>
      <c r="F131" s="229"/>
    </row>
    <row r="132" spans="3:6" ht="12.75">
      <c r="C132" s="229"/>
      <c r="E132" s="229"/>
      <c r="F132" s="229"/>
    </row>
    <row r="133" spans="3:6" ht="12.75">
      <c r="C133" s="229"/>
      <c r="E133" s="229"/>
      <c r="F133" s="229"/>
    </row>
    <row r="134" spans="3:6" ht="12.75">
      <c r="C134" s="229"/>
      <c r="E134" s="229"/>
      <c r="F134" s="229"/>
    </row>
    <row r="135" spans="3:6" ht="12.75">
      <c r="C135" s="229"/>
      <c r="E135" s="229"/>
      <c r="F135" s="229"/>
    </row>
    <row r="136" spans="3:6" ht="12.75">
      <c r="C136" s="229"/>
      <c r="E136" s="229"/>
      <c r="F136" s="229"/>
    </row>
    <row r="137" spans="3:6" ht="12.75">
      <c r="C137" s="229"/>
      <c r="E137" s="229"/>
      <c r="F137" s="229"/>
    </row>
    <row r="138" spans="3:6" ht="12.75">
      <c r="C138" s="229"/>
      <c r="E138" s="229"/>
      <c r="F138" s="229"/>
    </row>
    <row r="139" spans="3:6" ht="12.75">
      <c r="C139" s="229"/>
      <c r="E139" s="229"/>
      <c r="F139" s="229"/>
    </row>
    <row r="140" spans="3:6" ht="12.75">
      <c r="C140" s="229"/>
      <c r="E140" s="229"/>
      <c r="F140" s="229"/>
    </row>
    <row r="141" spans="3:6" ht="13.5">
      <c r="C141" s="229"/>
      <c r="E141" s="229"/>
      <c r="F141" s="229"/>
    </row>
    <row r="142" spans="3:6" ht="13.5">
      <c r="C142" s="229"/>
      <c r="E142" s="229"/>
      <c r="F142" s="229"/>
    </row>
    <row r="143" spans="3:6" ht="13.5">
      <c r="C143" s="229"/>
      <c r="E143" s="229"/>
      <c r="F143" s="229"/>
    </row>
    <row r="144" spans="3:6" ht="13.5">
      <c r="C144" s="229"/>
      <c r="E144" s="229"/>
      <c r="F144" s="229"/>
    </row>
    <row r="145" spans="3:6" ht="13.5">
      <c r="C145" s="229"/>
      <c r="E145" s="229"/>
      <c r="F145" s="229"/>
    </row>
    <row r="146" spans="3:6" ht="13.5">
      <c r="C146" s="229"/>
      <c r="E146" s="229"/>
      <c r="F146" s="229"/>
    </row>
    <row r="147" spans="3:6" ht="13.5">
      <c r="C147" s="229"/>
      <c r="E147" s="229"/>
      <c r="F147" s="229"/>
    </row>
    <row r="148" spans="3:6" ht="13.5">
      <c r="C148" s="229"/>
      <c r="E148" s="229"/>
      <c r="F148" s="229"/>
    </row>
    <row r="149" spans="3:6" ht="13.5">
      <c r="C149" s="229"/>
      <c r="E149" s="229"/>
      <c r="F149" s="229"/>
    </row>
    <row r="150" spans="3:6" ht="13.5">
      <c r="C150" s="229"/>
      <c r="E150" s="229"/>
      <c r="F150" s="229"/>
    </row>
    <row r="151" spans="3:6" ht="13.5">
      <c r="C151" s="229"/>
      <c r="E151" s="229"/>
      <c r="F151" s="229"/>
    </row>
    <row r="152" spans="3:6" ht="13.5">
      <c r="C152" s="229"/>
      <c r="E152" s="229"/>
      <c r="F152" s="229"/>
    </row>
    <row r="153" spans="3:6" ht="13.5">
      <c r="C153" s="229"/>
      <c r="E153" s="229"/>
      <c r="F153" s="229"/>
    </row>
    <row r="154" spans="3:6" ht="13.5">
      <c r="C154" s="229"/>
      <c r="E154" s="229"/>
      <c r="F154" s="229"/>
    </row>
    <row r="155" spans="3:6" ht="13.5">
      <c r="C155" s="229"/>
      <c r="E155" s="229"/>
      <c r="F155" s="229"/>
    </row>
    <row r="156" spans="3:6" ht="13.5">
      <c r="C156" s="229"/>
      <c r="E156" s="229"/>
      <c r="F156" s="229"/>
    </row>
    <row r="157" spans="3:6" ht="13.5">
      <c r="C157" s="229"/>
      <c r="E157" s="229"/>
      <c r="F157" s="229"/>
    </row>
    <row r="158" spans="3:6" ht="13.5">
      <c r="C158" s="229"/>
      <c r="E158" s="229"/>
      <c r="F158" s="229"/>
    </row>
    <row r="159" spans="3:6" ht="13.5">
      <c r="C159" s="229"/>
      <c r="E159" s="229"/>
      <c r="F159" s="229"/>
    </row>
    <row r="160" spans="3:6" ht="13.5">
      <c r="C160" s="229"/>
      <c r="E160" s="229"/>
      <c r="F160" s="229"/>
    </row>
    <row r="161" spans="3:6" ht="13.5">
      <c r="C161" s="229"/>
      <c r="E161" s="229"/>
      <c r="F161" s="229"/>
    </row>
    <row r="162" spans="3:6" ht="13.5">
      <c r="C162" s="229"/>
      <c r="E162" s="229"/>
      <c r="F162" s="229"/>
    </row>
    <row r="163" spans="3:6" ht="13.5">
      <c r="C163" s="229"/>
      <c r="E163" s="229"/>
      <c r="F163" s="229"/>
    </row>
    <row r="164" spans="3:6" ht="13.5">
      <c r="C164" s="229"/>
      <c r="E164" s="229"/>
      <c r="F164" s="229"/>
    </row>
    <row r="165" spans="3:6" ht="13.5">
      <c r="C165" s="229"/>
      <c r="E165" s="229"/>
      <c r="F165" s="229"/>
    </row>
    <row r="166" spans="3:6" ht="13.5">
      <c r="C166" s="229"/>
      <c r="E166" s="229"/>
      <c r="F166" s="229"/>
    </row>
    <row r="167" spans="3:6" ht="13.5">
      <c r="C167" s="229"/>
      <c r="E167" s="229"/>
      <c r="F167" s="229"/>
    </row>
    <row r="168" spans="3:6" ht="13.5">
      <c r="C168" s="229"/>
      <c r="E168" s="229"/>
      <c r="F168" s="229"/>
    </row>
    <row r="169" spans="3:6" ht="13.5">
      <c r="C169" s="229"/>
      <c r="E169" s="229"/>
      <c r="F169" s="229"/>
    </row>
    <row r="170" spans="3:6" ht="13.5">
      <c r="C170" s="229"/>
      <c r="E170" s="229"/>
      <c r="F170" s="229"/>
    </row>
    <row r="171" spans="3:6" ht="13.5">
      <c r="C171" s="229"/>
      <c r="E171" s="229"/>
      <c r="F171" s="229"/>
    </row>
    <row r="172" spans="3:6" ht="13.5">
      <c r="C172" s="229"/>
      <c r="E172" s="229"/>
      <c r="F172" s="229"/>
    </row>
    <row r="173" spans="3:6" ht="13.5">
      <c r="C173" s="229"/>
      <c r="E173" s="229"/>
      <c r="F173" s="229"/>
    </row>
    <row r="174" spans="3:6" ht="13.5">
      <c r="C174" s="229"/>
      <c r="E174" s="229"/>
      <c r="F174" s="229"/>
    </row>
    <row r="175" spans="3:6" ht="13.5">
      <c r="C175" s="229"/>
      <c r="E175" s="229"/>
      <c r="F175" s="229"/>
    </row>
    <row r="176" spans="3:6" ht="13.5">
      <c r="C176" s="229"/>
      <c r="E176" s="229"/>
      <c r="F176" s="229"/>
    </row>
    <row r="177" spans="3:6" ht="13.5">
      <c r="C177" s="229"/>
      <c r="E177" s="229"/>
      <c r="F177" s="229"/>
    </row>
  </sheetData>
  <sheetProtection/>
  <mergeCells count="11">
    <mergeCell ref="C1:F1"/>
    <mergeCell ref="A4:F4"/>
    <mergeCell ref="D6:D7"/>
    <mergeCell ref="B6:B7"/>
    <mergeCell ref="A3:F3"/>
    <mergeCell ref="A105:E105"/>
    <mergeCell ref="B106:E106"/>
    <mergeCell ref="D107:E107"/>
    <mergeCell ref="C6:C7"/>
    <mergeCell ref="A6:A7"/>
    <mergeCell ref="E6:F6"/>
  </mergeCells>
  <printOptions/>
  <pageMargins left="0.669291338582677" right="0" top="0.393700787" bottom="0.222440945" header="0" footer="0"/>
  <pageSetup firstPageNumber="1" useFirstPageNumber="1" horizontalDpi="600" verticalDpi="600" orientation="portrait" paperSize="9" r:id="rId3"/>
  <headerFooter alignWithMargins="0">
    <oddFooter>&amp;C&amp;P&amp;R&amp;[Բյուջե 2023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2"/>
  <sheetViews>
    <sheetView showGridLines="0" workbookViewId="0" topLeftCell="A207">
      <selection activeCell="K3" sqref="K3"/>
    </sheetView>
  </sheetViews>
  <sheetFormatPr defaultColWidth="9.140625" defaultRowHeight="12.75"/>
  <cols>
    <col min="1" max="1" width="5.140625" style="214" customWidth="1"/>
    <col min="2" max="2" width="5.8515625" style="158" customWidth="1"/>
    <col min="3" max="3" width="5.57421875" style="159" customWidth="1"/>
    <col min="4" max="4" width="5.57421875" style="160" customWidth="1"/>
    <col min="5" max="5" width="41.28125" style="153" customWidth="1"/>
    <col min="6" max="6" width="11.28125" style="58" customWidth="1"/>
    <col min="7" max="7" width="12.421875" style="58" customWidth="1"/>
    <col min="8" max="8" width="12.57421875" style="58" customWidth="1"/>
    <col min="9" max="9" width="9.140625" style="47" customWidth="1"/>
    <col min="10" max="10" width="9.140625" style="3" customWidth="1"/>
    <col min="11" max="11" width="9.7109375" style="58" bestFit="1" customWidth="1"/>
    <col min="12" max="12" width="10.7109375" style="58" bestFit="1" customWidth="1"/>
    <col min="13" max="16384" width="9.140625" style="58" customWidth="1"/>
  </cols>
  <sheetData>
    <row r="1" spans="1:8" ht="64.5" customHeight="1">
      <c r="A1" s="279"/>
      <c r="B1" s="279"/>
      <c r="C1" s="279"/>
      <c r="D1" s="279"/>
      <c r="E1" s="279" t="s">
        <v>1032</v>
      </c>
      <c r="F1" s="292" t="s">
        <v>1034</v>
      </c>
      <c r="G1" s="292"/>
      <c r="H1" s="292"/>
    </row>
    <row r="2" spans="1:8" ht="31.5" customHeight="1">
      <c r="A2" s="279"/>
      <c r="B2" s="279"/>
      <c r="C2" s="279"/>
      <c r="D2" s="279"/>
      <c r="E2" s="280" t="s">
        <v>1031</v>
      </c>
      <c r="F2" s="279"/>
      <c r="G2" s="279"/>
      <c r="H2" s="279"/>
    </row>
    <row r="3" spans="1:8" ht="31.5" customHeight="1">
      <c r="A3" s="301" t="s">
        <v>506</v>
      </c>
      <c r="B3" s="301"/>
      <c r="C3" s="301"/>
      <c r="D3" s="301"/>
      <c r="E3" s="301"/>
      <c r="F3" s="301"/>
      <c r="G3" s="301"/>
      <c r="H3" s="301"/>
    </row>
    <row r="4" spans="1:6" ht="17.25">
      <c r="A4" s="215" t="s">
        <v>507</v>
      </c>
      <c r="B4" s="59"/>
      <c r="C4" s="60"/>
      <c r="D4" s="60"/>
      <c r="E4" s="61"/>
      <c r="F4" s="47"/>
    </row>
    <row r="5" spans="2:9" ht="18" customHeight="1">
      <c r="B5" s="62"/>
      <c r="C5" s="63"/>
      <c r="D5" s="63"/>
      <c r="E5" s="64"/>
      <c r="G5" s="67" t="s">
        <v>505</v>
      </c>
      <c r="H5" s="67"/>
      <c r="I5" s="67"/>
    </row>
    <row r="6" spans="1:10" s="70" customFormat="1" ht="15.75" customHeight="1">
      <c r="A6" s="295" t="s">
        <v>508</v>
      </c>
      <c r="B6" s="299" t="s">
        <v>509</v>
      </c>
      <c r="C6" s="293" t="s">
        <v>510</v>
      </c>
      <c r="D6" s="293" t="s">
        <v>511</v>
      </c>
      <c r="E6" s="296" t="s">
        <v>512</v>
      </c>
      <c r="F6" s="297" t="s">
        <v>516</v>
      </c>
      <c r="G6" s="216" t="s">
        <v>513</v>
      </c>
      <c r="H6" s="217"/>
      <c r="I6" s="67"/>
      <c r="J6" s="218"/>
    </row>
    <row r="7" spans="1:12" s="74" customFormat="1" ht="36" customHeight="1">
      <c r="A7" s="295"/>
      <c r="B7" s="300"/>
      <c r="C7" s="294"/>
      <c r="D7" s="294"/>
      <c r="E7" s="296"/>
      <c r="F7" s="298"/>
      <c r="G7" s="23" t="s">
        <v>514</v>
      </c>
      <c r="H7" s="23" t="s">
        <v>515</v>
      </c>
      <c r="I7" s="72"/>
      <c r="J7" s="220"/>
      <c r="L7" s="75"/>
    </row>
    <row r="8" spans="1:12" s="77" customFormat="1" ht="17.2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257"/>
      <c r="J8" s="221"/>
      <c r="L8" s="75"/>
    </row>
    <row r="9" spans="1:10" s="85" customFormat="1" ht="72" customHeight="1">
      <c r="A9" s="43">
        <v>2000</v>
      </c>
      <c r="B9" s="79" t="s">
        <v>276</v>
      </c>
      <c r="C9" s="80" t="s">
        <v>277</v>
      </c>
      <c r="D9" s="81" t="s">
        <v>277</v>
      </c>
      <c r="E9" s="82" t="s">
        <v>988</v>
      </c>
      <c r="F9" s="33">
        <f>SUM(F10,F36,F47,F65,F108,F121,F134,F156,F179,F201,F222)</f>
        <v>1278232</v>
      </c>
      <c r="G9" s="33">
        <f>SUM(G10,G36,G47,G65,G108,G121,G134,G156,G179,G201,G222)</f>
        <v>560588</v>
      </c>
      <c r="H9" s="33">
        <f>H10+H65+H108+H121+H156+H179+H222</f>
        <v>717644</v>
      </c>
      <c r="I9" s="84"/>
      <c r="J9" s="220"/>
    </row>
    <row r="10" spans="1:10" s="92" customFormat="1" ht="71.25" customHeight="1">
      <c r="A10" s="43">
        <v>2100</v>
      </c>
      <c r="B10" s="76" t="s">
        <v>166</v>
      </c>
      <c r="C10" s="76" t="s">
        <v>146</v>
      </c>
      <c r="D10" s="76" t="s">
        <v>146</v>
      </c>
      <c r="E10" s="170" t="s">
        <v>517</v>
      </c>
      <c r="F10" s="33">
        <f aca="true" t="shared" si="0" ref="F10:F53">SUM(G10:H10)</f>
        <v>179768.4</v>
      </c>
      <c r="G10" s="33">
        <f>SUM(G11+G15+G18+G22+G24+G26+G28+G30)</f>
        <v>143768.4</v>
      </c>
      <c r="H10" s="33">
        <f>H11</f>
        <v>36000</v>
      </c>
      <c r="I10" s="91"/>
      <c r="J10" s="125"/>
    </row>
    <row r="11" spans="1:10" s="99" customFormat="1" ht="56.25" customHeight="1">
      <c r="A11" s="43">
        <v>2110</v>
      </c>
      <c r="B11" s="76" t="s">
        <v>166</v>
      </c>
      <c r="C11" s="76" t="s">
        <v>147</v>
      </c>
      <c r="D11" s="76" t="s">
        <v>146</v>
      </c>
      <c r="E11" s="95" t="s">
        <v>518</v>
      </c>
      <c r="F11" s="33">
        <f t="shared" si="0"/>
        <v>169488.4</v>
      </c>
      <c r="G11" s="33">
        <f>G12+G13</f>
        <v>133488.4</v>
      </c>
      <c r="H11" s="33">
        <f>SUM(H12:H14)</f>
        <v>36000</v>
      </c>
      <c r="I11" s="258"/>
      <c r="J11" s="142"/>
    </row>
    <row r="12" spans="1:13" ht="25.5" customHeight="1">
      <c r="A12" s="43">
        <v>2111</v>
      </c>
      <c r="B12" s="222" t="s">
        <v>166</v>
      </c>
      <c r="C12" s="222" t="s">
        <v>147</v>
      </c>
      <c r="D12" s="222" t="s">
        <v>147</v>
      </c>
      <c r="E12" s="103" t="s">
        <v>519</v>
      </c>
      <c r="F12" s="33">
        <f t="shared" si="0"/>
        <v>169488.4</v>
      </c>
      <c r="G12" s="33">
        <v>133488.4</v>
      </c>
      <c r="H12" s="33">
        <v>36000</v>
      </c>
      <c r="J12" s="126"/>
      <c r="K12" s="3"/>
      <c r="M12" s="3"/>
    </row>
    <row r="13" spans="1:13" ht="25.5" customHeight="1" hidden="1">
      <c r="A13" s="43">
        <v>2112</v>
      </c>
      <c r="B13" s="222" t="s">
        <v>166</v>
      </c>
      <c r="C13" s="222" t="s">
        <v>147</v>
      </c>
      <c r="D13" s="222" t="s">
        <v>148</v>
      </c>
      <c r="E13" s="103" t="s">
        <v>520</v>
      </c>
      <c r="F13" s="33">
        <f t="shared" si="0"/>
        <v>0</v>
      </c>
      <c r="G13" s="33">
        <v>0</v>
      </c>
      <c r="H13" s="33">
        <v>0</v>
      </c>
      <c r="M13" s="3"/>
    </row>
    <row r="14" spans="1:8" ht="13.5" customHeight="1" hidden="1">
      <c r="A14" s="43">
        <v>2113</v>
      </c>
      <c r="B14" s="222" t="s">
        <v>166</v>
      </c>
      <c r="C14" s="222" t="s">
        <v>147</v>
      </c>
      <c r="D14" s="222" t="s">
        <v>124</v>
      </c>
      <c r="E14" s="103" t="s">
        <v>521</v>
      </c>
      <c r="F14" s="33">
        <f t="shared" si="0"/>
        <v>0</v>
      </c>
      <c r="G14" s="33">
        <v>0</v>
      </c>
      <c r="H14" s="33">
        <v>0</v>
      </c>
    </row>
    <row r="15" spans="1:8" ht="15" customHeight="1" hidden="1">
      <c r="A15" s="43">
        <v>2120</v>
      </c>
      <c r="B15" s="76" t="s">
        <v>166</v>
      </c>
      <c r="C15" s="76" t="s">
        <v>148</v>
      </c>
      <c r="D15" s="76" t="s">
        <v>146</v>
      </c>
      <c r="E15" s="95" t="s">
        <v>522</v>
      </c>
      <c r="F15" s="33">
        <f t="shared" si="0"/>
        <v>0</v>
      </c>
      <c r="G15" s="33">
        <f>SUM(G16:G17)</f>
        <v>0</v>
      </c>
      <c r="H15" s="33">
        <f>SUM(H16:H17)</f>
        <v>0</v>
      </c>
    </row>
    <row r="16" spans="1:8" ht="19.5" customHeight="1" hidden="1">
      <c r="A16" s="43">
        <v>2121</v>
      </c>
      <c r="B16" s="222" t="s">
        <v>166</v>
      </c>
      <c r="C16" s="222" t="s">
        <v>148</v>
      </c>
      <c r="D16" s="222" t="s">
        <v>147</v>
      </c>
      <c r="E16" s="223" t="s">
        <v>523</v>
      </c>
      <c r="F16" s="33">
        <f t="shared" si="0"/>
        <v>0</v>
      </c>
      <c r="G16" s="33">
        <v>0</v>
      </c>
      <c r="H16" s="33">
        <v>0</v>
      </c>
    </row>
    <row r="17" spans="1:8" ht="27" customHeight="1" hidden="1">
      <c r="A17" s="43">
        <v>2122</v>
      </c>
      <c r="B17" s="222" t="s">
        <v>166</v>
      </c>
      <c r="C17" s="222" t="s">
        <v>148</v>
      </c>
      <c r="D17" s="222" t="s">
        <v>148</v>
      </c>
      <c r="E17" s="103" t="s">
        <v>524</v>
      </c>
      <c r="F17" s="33">
        <f t="shared" si="0"/>
        <v>0</v>
      </c>
      <c r="G17" s="33">
        <v>0</v>
      </c>
      <c r="H17" s="33">
        <v>0</v>
      </c>
    </row>
    <row r="18" spans="1:8" ht="16.5" customHeight="1">
      <c r="A18" s="43">
        <v>2130</v>
      </c>
      <c r="B18" s="76" t="s">
        <v>166</v>
      </c>
      <c r="C18" s="76" t="s">
        <v>124</v>
      </c>
      <c r="D18" s="76" t="s">
        <v>146</v>
      </c>
      <c r="E18" s="95" t="s">
        <v>525</v>
      </c>
      <c r="F18" s="33">
        <f t="shared" si="0"/>
        <v>4700</v>
      </c>
      <c r="G18" s="33">
        <f>SUM(G19:G21)</f>
        <v>4700</v>
      </c>
      <c r="H18" s="33">
        <f>SUM(H19:H21)</f>
        <v>0</v>
      </c>
    </row>
    <row r="19" spans="1:8" ht="26.25" customHeight="1">
      <c r="A19" s="43">
        <v>2131</v>
      </c>
      <c r="B19" s="222" t="s">
        <v>166</v>
      </c>
      <c r="C19" s="222" t="s">
        <v>124</v>
      </c>
      <c r="D19" s="222" t="s">
        <v>147</v>
      </c>
      <c r="E19" s="103" t="s">
        <v>526</v>
      </c>
      <c r="F19" s="33">
        <f t="shared" si="0"/>
        <v>0</v>
      </c>
      <c r="G19" s="33">
        <v>0</v>
      </c>
      <c r="H19" s="33">
        <v>0</v>
      </c>
    </row>
    <row r="20" spans="1:8" ht="25.5" customHeight="1">
      <c r="A20" s="43">
        <v>2132</v>
      </c>
      <c r="B20" s="222" t="s">
        <v>166</v>
      </c>
      <c r="C20" s="222">
        <v>3</v>
      </c>
      <c r="D20" s="222">
        <v>2</v>
      </c>
      <c r="E20" s="103" t="s">
        <v>527</v>
      </c>
      <c r="F20" s="33">
        <f t="shared" si="0"/>
        <v>0</v>
      </c>
      <c r="G20" s="33">
        <v>0</v>
      </c>
      <c r="H20" s="33">
        <v>0</v>
      </c>
    </row>
    <row r="21" spans="1:8" ht="14.25" customHeight="1">
      <c r="A21" s="43">
        <v>2133</v>
      </c>
      <c r="B21" s="222" t="s">
        <v>166</v>
      </c>
      <c r="C21" s="222">
        <v>3</v>
      </c>
      <c r="D21" s="222">
        <v>3</v>
      </c>
      <c r="E21" s="103" t="s">
        <v>528</v>
      </c>
      <c r="F21" s="33">
        <f t="shared" si="0"/>
        <v>4700</v>
      </c>
      <c r="G21" s="33">
        <v>4700</v>
      </c>
      <c r="H21" s="33">
        <v>0</v>
      </c>
    </row>
    <row r="22" spans="1:8" ht="27" hidden="1">
      <c r="A22" s="43">
        <v>2140</v>
      </c>
      <c r="B22" s="76" t="s">
        <v>166</v>
      </c>
      <c r="C22" s="76">
        <v>4</v>
      </c>
      <c r="D22" s="76">
        <v>0</v>
      </c>
      <c r="E22" s="95" t="s">
        <v>529</v>
      </c>
      <c r="F22" s="33">
        <f t="shared" si="0"/>
        <v>0</v>
      </c>
      <c r="G22" s="33">
        <f>SUM(G23)</f>
        <v>0</v>
      </c>
      <c r="H22" s="33">
        <f>SUM(H23)</f>
        <v>0</v>
      </c>
    </row>
    <row r="23" spans="1:8" ht="15" customHeight="1" hidden="1">
      <c r="A23" s="43">
        <v>2141</v>
      </c>
      <c r="B23" s="222" t="s">
        <v>166</v>
      </c>
      <c r="C23" s="222">
        <v>4</v>
      </c>
      <c r="D23" s="222">
        <v>1</v>
      </c>
      <c r="E23" s="103" t="s">
        <v>530</v>
      </c>
      <c r="F23" s="33">
        <f t="shared" si="0"/>
        <v>0</v>
      </c>
      <c r="G23" s="33"/>
      <c r="H23" s="33"/>
    </row>
    <row r="24" spans="1:8" ht="40.5" customHeight="1" hidden="1">
      <c r="A24" s="43">
        <v>2150</v>
      </c>
      <c r="B24" s="76" t="s">
        <v>166</v>
      </c>
      <c r="C24" s="76">
        <v>5</v>
      </c>
      <c r="D24" s="76">
        <v>0</v>
      </c>
      <c r="E24" s="95" t="s">
        <v>531</v>
      </c>
      <c r="F24" s="33">
        <f t="shared" si="0"/>
        <v>0</v>
      </c>
      <c r="G24" s="33">
        <f>SUM(G25)</f>
        <v>0</v>
      </c>
      <c r="H24" s="33">
        <f>SUM(H25)</f>
        <v>0</v>
      </c>
    </row>
    <row r="25" spans="1:10" ht="40.5" customHeight="1" hidden="1">
      <c r="A25" s="43">
        <v>2151</v>
      </c>
      <c r="B25" s="222" t="s">
        <v>166</v>
      </c>
      <c r="C25" s="222">
        <v>5</v>
      </c>
      <c r="D25" s="222">
        <v>1</v>
      </c>
      <c r="E25" s="103" t="s">
        <v>532</v>
      </c>
      <c r="F25" s="33">
        <f t="shared" si="0"/>
        <v>0</v>
      </c>
      <c r="G25" s="33"/>
      <c r="H25" s="33">
        <v>0</v>
      </c>
      <c r="J25" s="126"/>
    </row>
    <row r="26" spans="1:8" ht="30" customHeight="1">
      <c r="A26" s="43">
        <v>2160</v>
      </c>
      <c r="B26" s="76" t="s">
        <v>166</v>
      </c>
      <c r="C26" s="76">
        <v>6</v>
      </c>
      <c r="D26" s="76">
        <v>0</v>
      </c>
      <c r="E26" s="95" t="s">
        <v>533</v>
      </c>
      <c r="F26" s="224">
        <f t="shared" si="0"/>
        <v>5580</v>
      </c>
      <c r="G26" s="224">
        <f>SUM(G27)</f>
        <v>5580</v>
      </c>
      <c r="H26" s="33">
        <f>SUM(H27)</f>
        <v>0</v>
      </c>
    </row>
    <row r="27" spans="1:8" ht="27.75" customHeight="1">
      <c r="A27" s="43">
        <v>2161</v>
      </c>
      <c r="B27" s="222" t="s">
        <v>166</v>
      </c>
      <c r="C27" s="222">
        <v>6</v>
      </c>
      <c r="D27" s="222">
        <v>1</v>
      </c>
      <c r="E27" s="103" t="s">
        <v>534</v>
      </c>
      <c r="F27" s="224">
        <f t="shared" si="0"/>
        <v>5580</v>
      </c>
      <c r="G27" s="224">
        <v>5580</v>
      </c>
      <c r="H27" s="33">
        <v>0</v>
      </c>
    </row>
    <row r="28" spans="1:8" ht="17.25" customHeight="1">
      <c r="A28" s="43">
        <v>2170</v>
      </c>
      <c r="B28" s="76" t="s">
        <v>166</v>
      </c>
      <c r="C28" s="76">
        <v>7</v>
      </c>
      <c r="D28" s="76">
        <v>0</v>
      </c>
      <c r="E28" s="95" t="s">
        <v>535</v>
      </c>
      <c r="F28" s="33">
        <f t="shared" si="0"/>
        <v>0</v>
      </c>
      <c r="G28" s="33">
        <f>SUM(G30)</f>
        <v>0</v>
      </c>
      <c r="H28" s="33">
        <f>SUM(H30)</f>
        <v>0</v>
      </c>
    </row>
    <row r="29" spans="1:8" ht="17.25">
      <c r="A29" s="43">
        <v>2171</v>
      </c>
      <c r="B29" s="222" t="s">
        <v>166</v>
      </c>
      <c r="C29" s="222">
        <v>7</v>
      </c>
      <c r="D29" s="222">
        <v>1</v>
      </c>
      <c r="E29" s="103" t="s">
        <v>536</v>
      </c>
      <c r="F29" s="33">
        <f t="shared" si="0"/>
        <v>0</v>
      </c>
      <c r="G29" s="33">
        <v>0</v>
      </c>
      <c r="H29" s="33">
        <v>0</v>
      </c>
    </row>
    <row r="30" spans="1:8" ht="40.5" customHeight="1" hidden="1">
      <c r="A30" s="43">
        <v>2180</v>
      </c>
      <c r="B30" s="76" t="s">
        <v>166</v>
      </c>
      <c r="C30" s="76">
        <v>8</v>
      </c>
      <c r="D30" s="76">
        <v>0</v>
      </c>
      <c r="E30" s="95" t="s">
        <v>537</v>
      </c>
      <c r="F30" s="33">
        <f t="shared" si="0"/>
        <v>0</v>
      </c>
      <c r="G30" s="33">
        <f>SUM(G31)</f>
        <v>0</v>
      </c>
      <c r="H30" s="33">
        <f>SUM(H31)</f>
        <v>0</v>
      </c>
    </row>
    <row r="31" spans="1:8" ht="40.5" customHeight="1" hidden="1">
      <c r="A31" s="43">
        <v>2181</v>
      </c>
      <c r="B31" s="222" t="s">
        <v>166</v>
      </c>
      <c r="C31" s="222">
        <v>8</v>
      </c>
      <c r="D31" s="222">
        <v>1</v>
      </c>
      <c r="E31" s="103" t="s">
        <v>537</v>
      </c>
      <c r="F31" s="33">
        <f t="shared" si="0"/>
        <v>0</v>
      </c>
      <c r="G31" s="33"/>
      <c r="H31" s="33">
        <f>SUM(H33:H36)</f>
        <v>0</v>
      </c>
    </row>
    <row r="32" spans="1:8" ht="17.25" hidden="1">
      <c r="A32" s="43">
        <v>2182</v>
      </c>
      <c r="B32" s="222" t="s">
        <v>166</v>
      </c>
      <c r="C32" s="222">
        <v>8</v>
      </c>
      <c r="D32" s="222">
        <v>1</v>
      </c>
      <c r="E32" s="103" t="s">
        <v>538</v>
      </c>
      <c r="F32" s="33">
        <f t="shared" si="0"/>
        <v>0</v>
      </c>
      <c r="G32" s="33"/>
      <c r="H32" s="33"/>
    </row>
    <row r="33" spans="1:8" ht="15" customHeight="1" hidden="1">
      <c r="A33" s="43">
        <v>2183</v>
      </c>
      <c r="B33" s="222" t="s">
        <v>166</v>
      </c>
      <c r="C33" s="222">
        <v>8</v>
      </c>
      <c r="D33" s="222">
        <v>1</v>
      </c>
      <c r="E33" s="103" t="s">
        <v>539</v>
      </c>
      <c r="F33" s="33">
        <f t="shared" si="0"/>
        <v>0</v>
      </c>
      <c r="G33" s="33"/>
      <c r="H33" s="33"/>
    </row>
    <row r="34" spans="1:8" ht="27.75" customHeight="1" hidden="1">
      <c r="A34" s="43">
        <v>2184</v>
      </c>
      <c r="B34" s="222" t="s">
        <v>166</v>
      </c>
      <c r="C34" s="222">
        <v>8</v>
      </c>
      <c r="D34" s="222">
        <v>1</v>
      </c>
      <c r="E34" s="103" t="s">
        <v>540</v>
      </c>
      <c r="F34" s="33">
        <f t="shared" si="0"/>
        <v>0</v>
      </c>
      <c r="G34" s="33"/>
      <c r="H34" s="33"/>
    </row>
    <row r="35" spans="1:8" ht="15.75" customHeight="1" hidden="1">
      <c r="A35" s="43">
        <v>2185</v>
      </c>
      <c r="B35" s="222" t="s">
        <v>166</v>
      </c>
      <c r="C35" s="222" t="s">
        <v>129</v>
      </c>
      <c r="D35" s="222" t="s">
        <v>147</v>
      </c>
      <c r="E35" s="103" t="s">
        <v>541</v>
      </c>
      <c r="F35" s="33"/>
      <c r="G35" s="33"/>
      <c r="H35" s="33"/>
    </row>
    <row r="36" spans="1:10" s="92" customFormat="1" ht="31.5" customHeight="1">
      <c r="A36" s="43">
        <v>2200</v>
      </c>
      <c r="B36" s="76" t="s">
        <v>167</v>
      </c>
      <c r="C36" s="76">
        <v>0</v>
      </c>
      <c r="D36" s="76">
        <v>0</v>
      </c>
      <c r="E36" s="170" t="s">
        <v>1022</v>
      </c>
      <c r="F36" s="33">
        <f t="shared" si="0"/>
        <v>1600</v>
      </c>
      <c r="G36" s="33">
        <f>SUM(G39+G41+G43+G45)</f>
        <v>1600</v>
      </c>
      <c r="H36" s="33">
        <f>SUM(H39+H41+H43+H45)</f>
        <v>0</v>
      </c>
      <c r="I36" s="91"/>
      <c r="J36" s="125"/>
    </row>
    <row r="37" spans="1:8" ht="15.75" customHeight="1">
      <c r="A37" s="43">
        <v>2210</v>
      </c>
      <c r="B37" s="76" t="s">
        <v>167</v>
      </c>
      <c r="C37" s="222">
        <v>1</v>
      </c>
      <c r="D37" s="222">
        <v>0</v>
      </c>
      <c r="E37" s="95" t="s">
        <v>543</v>
      </c>
      <c r="F37" s="33">
        <f t="shared" si="0"/>
        <v>0</v>
      </c>
      <c r="G37" s="33">
        <f>SUM(G38)</f>
        <v>0</v>
      </c>
      <c r="H37" s="33">
        <f>SUM(H38)</f>
        <v>0</v>
      </c>
    </row>
    <row r="38" spans="1:8" ht="15.75" customHeight="1">
      <c r="A38" s="43">
        <v>2211</v>
      </c>
      <c r="B38" s="222" t="s">
        <v>167</v>
      </c>
      <c r="C38" s="222">
        <v>1</v>
      </c>
      <c r="D38" s="222">
        <v>1</v>
      </c>
      <c r="E38" s="103" t="s">
        <v>542</v>
      </c>
      <c r="F38" s="33">
        <f t="shared" si="0"/>
        <v>0</v>
      </c>
      <c r="G38" s="33">
        <v>0</v>
      </c>
      <c r="H38" s="33">
        <v>0</v>
      </c>
    </row>
    <row r="39" spans="1:8" ht="15.75" customHeight="1">
      <c r="A39" s="43">
        <v>2220</v>
      </c>
      <c r="B39" s="76" t="s">
        <v>167</v>
      </c>
      <c r="C39" s="76">
        <v>2</v>
      </c>
      <c r="D39" s="76">
        <v>0</v>
      </c>
      <c r="E39" s="95" t="s">
        <v>545</v>
      </c>
      <c r="F39" s="33">
        <f t="shared" si="0"/>
        <v>1100</v>
      </c>
      <c r="G39" s="33">
        <f>G40</f>
        <v>1100</v>
      </c>
      <c r="H39" s="33">
        <f>SUM(H40)</f>
        <v>0</v>
      </c>
    </row>
    <row r="40" spans="1:8" ht="15.75" customHeight="1">
      <c r="A40" s="43">
        <v>2221</v>
      </c>
      <c r="B40" s="222" t="s">
        <v>167</v>
      </c>
      <c r="C40" s="222">
        <v>2</v>
      </c>
      <c r="D40" s="222">
        <v>1</v>
      </c>
      <c r="E40" s="103" t="s">
        <v>544</v>
      </c>
      <c r="F40" s="33">
        <f t="shared" si="0"/>
        <v>1100</v>
      </c>
      <c r="G40" s="33">
        <v>1100</v>
      </c>
      <c r="H40" s="33">
        <v>0</v>
      </c>
    </row>
    <row r="41" spans="1:8" ht="15.75" customHeight="1" hidden="1">
      <c r="A41" s="43">
        <v>2230</v>
      </c>
      <c r="B41" s="76" t="s">
        <v>167</v>
      </c>
      <c r="C41" s="222">
        <v>3</v>
      </c>
      <c r="D41" s="222">
        <v>0</v>
      </c>
      <c r="E41" s="95" t="s">
        <v>547</v>
      </c>
      <c r="F41" s="33">
        <f t="shared" si="0"/>
        <v>0</v>
      </c>
      <c r="G41" s="33">
        <f>SUM(G42)</f>
        <v>0</v>
      </c>
      <c r="H41" s="33">
        <f>SUM(H42)</f>
        <v>0</v>
      </c>
    </row>
    <row r="42" spans="1:8" ht="13.5" customHeight="1" hidden="1">
      <c r="A42" s="43">
        <v>2231</v>
      </c>
      <c r="B42" s="222" t="s">
        <v>167</v>
      </c>
      <c r="C42" s="222">
        <v>3</v>
      </c>
      <c r="D42" s="222">
        <v>1</v>
      </c>
      <c r="E42" s="103" t="s">
        <v>1016</v>
      </c>
      <c r="F42" s="33">
        <f t="shared" si="0"/>
        <v>0</v>
      </c>
      <c r="G42" s="33">
        <v>0</v>
      </c>
      <c r="H42" s="33">
        <v>0</v>
      </c>
    </row>
    <row r="43" spans="1:8" ht="28.5" customHeight="1" hidden="1">
      <c r="A43" s="43">
        <v>2240</v>
      </c>
      <c r="B43" s="76" t="s">
        <v>167</v>
      </c>
      <c r="C43" s="76">
        <v>4</v>
      </c>
      <c r="D43" s="76">
        <v>0</v>
      </c>
      <c r="E43" s="95" t="s">
        <v>549</v>
      </c>
      <c r="F43" s="33">
        <f t="shared" si="0"/>
        <v>0</v>
      </c>
      <c r="G43" s="33">
        <f>SUM(G44)</f>
        <v>0</v>
      </c>
      <c r="H43" s="33">
        <f>SUM(H44)</f>
        <v>0</v>
      </c>
    </row>
    <row r="44" spans="1:8" ht="21.75" customHeight="1" hidden="1">
      <c r="A44" s="43">
        <v>2241</v>
      </c>
      <c r="B44" s="222" t="s">
        <v>167</v>
      </c>
      <c r="C44" s="222">
        <v>4</v>
      </c>
      <c r="D44" s="222">
        <v>1</v>
      </c>
      <c r="E44" s="103" t="s">
        <v>1015</v>
      </c>
      <c r="F44" s="33">
        <f t="shared" si="0"/>
        <v>0</v>
      </c>
      <c r="G44" s="33"/>
      <c r="H44" s="33"/>
    </row>
    <row r="45" spans="1:8" ht="32.25" customHeight="1">
      <c r="A45" s="43">
        <v>2250</v>
      </c>
      <c r="B45" s="76" t="s">
        <v>167</v>
      </c>
      <c r="C45" s="76">
        <v>5</v>
      </c>
      <c r="D45" s="76">
        <v>0</v>
      </c>
      <c r="E45" s="95" t="s">
        <v>550</v>
      </c>
      <c r="F45" s="33">
        <f>SUM(G45:H45)</f>
        <v>500</v>
      </c>
      <c r="G45" s="33">
        <v>500</v>
      </c>
      <c r="H45" s="33">
        <f>SUM(H47)</f>
        <v>0</v>
      </c>
    </row>
    <row r="46" spans="1:8" ht="20.25" customHeight="1">
      <c r="A46" s="43">
        <v>2251</v>
      </c>
      <c r="B46" s="76" t="s">
        <v>167</v>
      </c>
      <c r="C46" s="76">
        <v>5</v>
      </c>
      <c r="D46" s="76" t="s">
        <v>147</v>
      </c>
      <c r="E46" s="95" t="s">
        <v>551</v>
      </c>
      <c r="F46" s="33">
        <f>G46</f>
        <v>500</v>
      </c>
      <c r="G46" s="33">
        <v>500</v>
      </c>
      <c r="H46" s="33">
        <v>0</v>
      </c>
    </row>
    <row r="47" spans="1:10" s="92" customFormat="1" ht="61.5" customHeight="1">
      <c r="A47" s="43">
        <v>2300</v>
      </c>
      <c r="B47" s="76" t="s">
        <v>168</v>
      </c>
      <c r="C47" s="76">
        <v>0</v>
      </c>
      <c r="D47" s="76">
        <v>0</v>
      </c>
      <c r="E47" s="170" t="s">
        <v>1011</v>
      </c>
      <c r="F47" s="33">
        <f t="shared" si="0"/>
        <v>1410</v>
      </c>
      <c r="G47" s="33">
        <f>SUM(G48+G52+G54+G57+G59+G61+G63)</f>
        <v>1410</v>
      </c>
      <c r="H47" s="33">
        <f>SUM(H48+H52+H54+H57+H59+H61+H63)</f>
        <v>0</v>
      </c>
      <c r="I47" s="91"/>
      <c r="J47" s="125"/>
    </row>
    <row r="48" spans="1:8" ht="18.75" customHeight="1">
      <c r="A48" s="43">
        <v>2310</v>
      </c>
      <c r="B48" s="76" t="s">
        <v>168</v>
      </c>
      <c r="C48" s="76">
        <v>1</v>
      </c>
      <c r="D48" s="76">
        <v>0</v>
      </c>
      <c r="E48" s="95" t="s">
        <v>553</v>
      </c>
      <c r="F48" s="33">
        <f t="shared" si="0"/>
        <v>0</v>
      </c>
      <c r="G48" s="33">
        <f>SUM(G49:G51)</f>
        <v>0</v>
      </c>
      <c r="H48" s="33">
        <f>SUM(H49:H51)</f>
        <v>0</v>
      </c>
    </row>
    <row r="49" spans="1:8" ht="15" customHeight="1">
      <c r="A49" s="43">
        <v>2311</v>
      </c>
      <c r="B49" s="222" t="s">
        <v>168</v>
      </c>
      <c r="C49" s="222">
        <v>1</v>
      </c>
      <c r="D49" s="222">
        <v>1</v>
      </c>
      <c r="E49" s="103" t="s">
        <v>554</v>
      </c>
      <c r="F49" s="33">
        <f t="shared" si="0"/>
        <v>0</v>
      </c>
      <c r="G49" s="33">
        <v>0</v>
      </c>
      <c r="H49" s="33">
        <f>SUM(H50:H52)</f>
        <v>0</v>
      </c>
    </row>
    <row r="50" spans="1:8" ht="15" customHeight="1">
      <c r="A50" s="43">
        <v>2312</v>
      </c>
      <c r="B50" s="222" t="s">
        <v>168</v>
      </c>
      <c r="C50" s="222">
        <v>1</v>
      </c>
      <c r="D50" s="222">
        <v>2</v>
      </c>
      <c r="E50" s="103" t="s">
        <v>555</v>
      </c>
      <c r="F50" s="33">
        <f t="shared" si="0"/>
        <v>0</v>
      </c>
      <c r="G50" s="33">
        <v>0</v>
      </c>
      <c r="H50" s="33">
        <f>SUM(H51:H53)</f>
        <v>0</v>
      </c>
    </row>
    <row r="51" spans="1:8" ht="15" customHeight="1">
      <c r="A51" s="43">
        <v>2313</v>
      </c>
      <c r="B51" s="222" t="s">
        <v>168</v>
      </c>
      <c r="C51" s="222">
        <v>1</v>
      </c>
      <c r="D51" s="222">
        <v>3</v>
      </c>
      <c r="E51" s="103" t="s">
        <v>555</v>
      </c>
      <c r="F51" s="33">
        <f t="shared" si="0"/>
        <v>0</v>
      </c>
      <c r="G51" s="33">
        <v>0</v>
      </c>
      <c r="H51" s="33">
        <f>SUM(H52:H54)</f>
        <v>0</v>
      </c>
    </row>
    <row r="52" spans="1:8" ht="15" customHeight="1">
      <c r="A52" s="43">
        <v>2320</v>
      </c>
      <c r="B52" s="76" t="s">
        <v>168</v>
      </c>
      <c r="C52" s="76">
        <v>2</v>
      </c>
      <c r="D52" s="76">
        <v>0</v>
      </c>
      <c r="E52" s="95" t="s">
        <v>556</v>
      </c>
      <c r="F52" s="33">
        <f t="shared" si="0"/>
        <v>1150</v>
      </c>
      <c r="G52" s="33">
        <f>SUM(G53)</f>
        <v>1150</v>
      </c>
      <c r="H52" s="33">
        <f>SUM(H53)</f>
        <v>0</v>
      </c>
    </row>
    <row r="53" spans="1:8" ht="15" customHeight="1">
      <c r="A53" s="43">
        <v>2321</v>
      </c>
      <c r="B53" s="222" t="s">
        <v>168</v>
      </c>
      <c r="C53" s="222">
        <v>2</v>
      </c>
      <c r="D53" s="222">
        <v>1</v>
      </c>
      <c r="E53" s="103" t="s">
        <v>557</v>
      </c>
      <c r="F53" s="33">
        <f t="shared" si="0"/>
        <v>1150</v>
      </c>
      <c r="G53" s="33">
        <v>1150</v>
      </c>
      <c r="H53" s="33">
        <v>0</v>
      </c>
    </row>
    <row r="54" spans="1:8" ht="27">
      <c r="A54" s="43">
        <v>2330</v>
      </c>
      <c r="B54" s="76" t="s">
        <v>168</v>
      </c>
      <c r="C54" s="76">
        <v>3</v>
      </c>
      <c r="D54" s="76">
        <v>0</v>
      </c>
      <c r="E54" s="95" t="s">
        <v>558</v>
      </c>
      <c r="F54" s="33">
        <f aca="true" t="shared" si="1" ref="F54:F103">SUM(G54:H54)</f>
        <v>260</v>
      </c>
      <c r="G54" s="33">
        <f>SUM(G55:G56)</f>
        <v>260</v>
      </c>
      <c r="H54" s="33">
        <f>SUM(H55:H56)</f>
        <v>0</v>
      </c>
    </row>
    <row r="55" spans="1:8" ht="17.25">
      <c r="A55" s="43">
        <v>2331</v>
      </c>
      <c r="B55" s="222" t="s">
        <v>168</v>
      </c>
      <c r="C55" s="222">
        <v>3</v>
      </c>
      <c r="D55" s="222">
        <v>1</v>
      </c>
      <c r="E55" s="103" t="s">
        <v>559</v>
      </c>
      <c r="F55" s="33">
        <f t="shared" si="1"/>
        <v>60</v>
      </c>
      <c r="G55" s="33">
        <v>60</v>
      </c>
      <c r="H55" s="33"/>
    </row>
    <row r="56" spans="1:8" ht="17.25">
      <c r="A56" s="43">
        <v>2332</v>
      </c>
      <c r="B56" s="222" t="s">
        <v>168</v>
      </c>
      <c r="C56" s="222">
        <v>3</v>
      </c>
      <c r="D56" s="222">
        <v>2</v>
      </c>
      <c r="E56" s="103" t="s">
        <v>560</v>
      </c>
      <c r="F56" s="33">
        <f t="shared" si="1"/>
        <v>200</v>
      </c>
      <c r="G56" s="33">
        <v>200</v>
      </c>
      <c r="H56" s="33"/>
    </row>
    <row r="57" spans="1:8" ht="17.25">
      <c r="A57" s="43">
        <v>2340</v>
      </c>
      <c r="B57" s="76" t="s">
        <v>168</v>
      </c>
      <c r="C57" s="76">
        <v>4</v>
      </c>
      <c r="D57" s="76">
        <v>0</v>
      </c>
      <c r="E57" s="95" t="s">
        <v>561</v>
      </c>
      <c r="F57" s="33">
        <f t="shared" si="1"/>
        <v>0</v>
      </c>
      <c r="G57" s="33">
        <f>SUM(G58)</f>
        <v>0</v>
      </c>
      <c r="H57" s="33">
        <f>SUM(H58)</f>
        <v>0</v>
      </c>
    </row>
    <row r="58" spans="1:8" ht="17.25">
      <c r="A58" s="43">
        <v>2341</v>
      </c>
      <c r="B58" s="222" t="s">
        <v>168</v>
      </c>
      <c r="C58" s="222">
        <v>4</v>
      </c>
      <c r="D58" s="222">
        <v>1</v>
      </c>
      <c r="E58" s="103" t="s">
        <v>562</v>
      </c>
      <c r="F58" s="33">
        <f t="shared" si="1"/>
        <v>0</v>
      </c>
      <c r="G58" s="33"/>
      <c r="H58" s="33"/>
    </row>
    <row r="59" spans="1:8" ht="17.25">
      <c r="A59" s="43">
        <v>2350</v>
      </c>
      <c r="B59" s="76" t="s">
        <v>168</v>
      </c>
      <c r="C59" s="76">
        <v>5</v>
      </c>
      <c r="D59" s="76">
        <v>0</v>
      </c>
      <c r="E59" s="95" t="s">
        <v>563</v>
      </c>
      <c r="F59" s="33">
        <f t="shared" si="1"/>
        <v>0</v>
      </c>
      <c r="G59" s="33">
        <f>SUM(G60)</f>
        <v>0</v>
      </c>
      <c r="H59" s="33">
        <f>SUM(H60)</f>
        <v>0</v>
      </c>
    </row>
    <row r="60" spans="1:8" ht="17.25">
      <c r="A60" s="43">
        <v>2351</v>
      </c>
      <c r="B60" s="222" t="s">
        <v>168</v>
      </c>
      <c r="C60" s="222">
        <v>5</v>
      </c>
      <c r="D60" s="222">
        <v>1</v>
      </c>
      <c r="E60" s="103" t="s">
        <v>564</v>
      </c>
      <c r="F60" s="33">
        <f t="shared" si="1"/>
        <v>0</v>
      </c>
      <c r="G60" s="33"/>
      <c r="H60" s="33"/>
    </row>
    <row r="61" spans="1:8" ht="42" customHeight="1">
      <c r="A61" s="43">
        <v>2360</v>
      </c>
      <c r="B61" s="76" t="s">
        <v>168</v>
      </c>
      <c r="C61" s="76">
        <v>6</v>
      </c>
      <c r="D61" s="76">
        <v>0</v>
      </c>
      <c r="E61" s="95" t="s">
        <v>565</v>
      </c>
      <c r="F61" s="33">
        <f t="shared" si="1"/>
        <v>0</v>
      </c>
      <c r="G61" s="33">
        <f>SUM(G62)</f>
        <v>0</v>
      </c>
      <c r="H61" s="33">
        <f>SUM(H62)</f>
        <v>0</v>
      </c>
    </row>
    <row r="62" spans="1:8" ht="25.5" customHeight="1">
      <c r="A62" s="43">
        <v>2361</v>
      </c>
      <c r="B62" s="222" t="s">
        <v>168</v>
      </c>
      <c r="C62" s="222">
        <v>6</v>
      </c>
      <c r="D62" s="222">
        <v>1</v>
      </c>
      <c r="E62" s="103" t="s">
        <v>566</v>
      </c>
      <c r="F62" s="33">
        <f t="shared" si="1"/>
        <v>0</v>
      </c>
      <c r="G62" s="33"/>
      <c r="H62" s="33"/>
    </row>
    <row r="63" spans="1:8" ht="27.75" customHeight="1">
      <c r="A63" s="43">
        <v>2370</v>
      </c>
      <c r="B63" s="76" t="s">
        <v>168</v>
      </c>
      <c r="C63" s="76">
        <v>7</v>
      </c>
      <c r="D63" s="76">
        <v>0</v>
      </c>
      <c r="E63" s="95" t="s">
        <v>567</v>
      </c>
      <c r="F63" s="33">
        <f t="shared" si="1"/>
        <v>0</v>
      </c>
      <c r="G63" s="33">
        <f>SUM(G64)</f>
        <v>0</v>
      </c>
      <c r="H63" s="33">
        <f>SUM(H64)</f>
        <v>0</v>
      </c>
    </row>
    <row r="64" spans="1:8" ht="26.25" customHeight="1">
      <c r="A64" s="43">
        <v>2371</v>
      </c>
      <c r="B64" s="222" t="s">
        <v>168</v>
      </c>
      <c r="C64" s="222">
        <v>7</v>
      </c>
      <c r="D64" s="222">
        <v>1</v>
      </c>
      <c r="E64" s="103" t="s">
        <v>568</v>
      </c>
      <c r="F64" s="33">
        <f t="shared" si="1"/>
        <v>0</v>
      </c>
      <c r="G64" s="33"/>
      <c r="H64" s="33"/>
    </row>
    <row r="65" spans="1:10" s="92" customFormat="1" ht="55.5" customHeight="1">
      <c r="A65" s="43">
        <v>2400</v>
      </c>
      <c r="B65" s="76" t="s">
        <v>169</v>
      </c>
      <c r="C65" s="76">
        <v>0</v>
      </c>
      <c r="D65" s="76">
        <v>0</v>
      </c>
      <c r="E65" s="170" t="s">
        <v>728</v>
      </c>
      <c r="F65" s="33">
        <f t="shared" si="1"/>
        <v>164444</v>
      </c>
      <c r="G65" s="33">
        <f>SUM(G66+G69+G74+G81+G85+G91+G93+G98+G106)</f>
        <v>36900</v>
      </c>
      <c r="H65" s="33">
        <f>SUM(H66+H69+H74+H81+H85+H91+H93+H98+H106)</f>
        <v>127544</v>
      </c>
      <c r="I65" s="91"/>
      <c r="J65" s="125"/>
    </row>
    <row r="66" spans="1:8" ht="28.5" customHeight="1">
      <c r="A66" s="43">
        <v>2410</v>
      </c>
      <c r="B66" s="76" t="s">
        <v>169</v>
      </c>
      <c r="C66" s="76">
        <v>1</v>
      </c>
      <c r="D66" s="76">
        <v>0</v>
      </c>
      <c r="E66" s="95" t="s">
        <v>569</v>
      </c>
      <c r="F66" s="33">
        <f t="shared" si="1"/>
        <v>0</v>
      </c>
      <c r="G66" s="33">
        <f>SUM(G67:G68)</f>
        <v>0</v>
      </c>
      <c r="H66" s="33">
        <f>SUM(H67:H68)</f>
        <v>0</v>
      </c>
    </row>
    <row r="67" spans="1:8" ht="25.5" customHeight="1">
      <c r="A67" s="43">
        <v>2411</v>
      </c>
      <c r="B67" s="222" t="s">
        <v>169</v>
      </c>
      <c r="C67" s="222" t="s">
        <v>147</v>
      </c>
      <c r="D67" s="222">
        <v>1</v>
      </c>
      <c r="E67" s="103" t="s">
        <v>570</v>
      </c>
      <c r="F67" s="33">
        <f t="shared" si="1"/>
        <v>0</v>
      </c>
      <c r="G67" s="33"/>
      <c r="H67" s="33"/>
    </row>
    <row r="68" spans="1:8" ht="28.5" customHeight="1">
      <c r="A68" s="43">
        <v>2412</v>
      </c>
      <c r="B68" s="222" t="s">
        <v>169</v>
      </c>
      <c r="C68" s="222">
        <v>1</v>
      </c>
      <c r="D68" s="222">
        <v>2</v>
      </c>
      <c r="E68" s="103" t="s">
        <v>571</v>
      </c>
      <c r="F68" s="33">
        <f t="shared" si="1"/>
        <v>0</v>
      </c>
      <c r="G68" s="33"/>
      <c r="H68" s="33"/>
    </row>
    <row r="69" spans="1:8" ht="28.5" customHeight="1">
      <c r="A69" s="43">
        <v>2420</v>
      </c>
      <c r="B69" s="76" t="s">
        <v>169</v>
      </c>
      <c r="C69" s="76">
        <v>2</v>
      </c>
      <c r="D69" s="76">
        <v>0</v>
      </c>
      <c r="E69" s="95" t="s">
        <v>572</v>
      </c>
      <c r="F69" s="33">
        <f t="shared" si="1"/>
        <v>2900</v>
      </c>
      <c r="G69" s="33">
        <f>SUM(G70:G73)</f>
        <v>2900</v>
      </c>
      <c r="H69" s="33">
        <f>SUM(H70:H73)</f>
        <v>0</v>
      </c>
    </row>
    <row r="70" spans="1:8" ht="15.75" customHeight="1">
      <c r="A70" s="43">
        <v>2421</v>
      </c>
      <c r="B70" s="222" t="s">
        <v>169</v>
      </c>
      <c r="C70" s="222">
        <v>2</v>
      </c>
      <c r="D70" s="222">
        <v>1</v>
      </c>
      <c r="E70" s="103" t="s">
        <v>573</v>
      </c>
      <c r="F70" s="33">
        <f t="shared" si="1"/>
        <v>2900</v>
      </c>
      <c r="G70" s="33">
        <v>2900</v>
      </c>
      <c r="H70" s="33"/>
    </row>
    <row r="71" spans="1:8" ht="15.75" customHeight="1">
      <c r="A71" s="43">
        <v>2422</v>
      </c>
      <c r="B71" s="222" t="s">
        <v>169</v>
      </c>
      <c r="C71" s="222">
        <v>2</v>
      </c>
      <c r="D71" s="222">
        <v>2</v>
      </c>
      <c r="E71" s="103" t="s">
        <v>574</v>
      </c>
      <c r="F71" s="33">
        <f t="shared" si="1"/>
        <v>0</v>
      </c>
      <c r="G71" s="33"/>
      <c r="H71" s="33"/>
    </row>
    <row r="72" spans="1:8" ht="15.75" customHeight="1">
      <c r="A72" s="43">
        <v>2423</v>
      </c>
      <c r="B72" s="222" t="s">
        <v>169</v>
      </c>
      <c r="C72" s="222">
        <v>2</v>
      </c>
      <c r="D72" s="222">
        <v>3</v>
      </c>
      <c r="E72" s="103" t="s">
        <v>575</v>
      </c>
      <c r="F72" s="33">
        <f t="shared" si="1"/>
        <v>0</v>
      </c>
      <c r="G72" s="33"/>
      <c r="H72" s="33"/>
    </row>
    <row r="73" spans="1:8" ht="15.75" customHeight="1">
      <c r="A73" s="43">
        <v>2424</v>
      </c>
      <c r="B73" s="222" t="s">
        <v>169</v>
      </c>
      <c r="C73" s="222">
        <v>2</v>
      </c>
      <c r="D73" s="222">
        <v>4</v>
      </c>
      <c r="E73" s="103" t="s">
        <v>576</v>
      </c>
      <c r="F73" s="33">
        <f t="shared" si="1"/>
        <v>0</v>
      </c>
      <c r="G73" s="33">
        <v>0</v>
      </c>
      <c r="H73" s="33">
        <v>0</v>
      </c>
    </row>
    <row r="74" spans="1:8" ht="15.75" customHeight="1" hidden="1">
      <c r="A74" s="43">
        <v>2430</v>
      </c>
      <c r="B74" s="76" t="s">
        <v>169</v>
      </c>
      <c r="C74" s="76">
        <v>3</v>
      </c>
      <c r="D74" s="76">
        <v>0</v>
      </c>
      <c r="E74" s="95" t="s">
        <v>577</v>
      </c>
      <c r="F74" s="33">
        <f t="shared" si="1"/>
        <v>0</v>
      </c>
      <c r="G74" s="33">
        <f>SUM(G75:G80)</f>
        <v>0</v>
      </c>
      <c r="H74" s="33">
        <f>SUM(H75:H80)</f>
        <v>0</v>
      </c>
    </row>
    <row r="75" spans="1:8" ht="15.75" customHeight="1" hidden="1">
      <c r="A75" s="43">
        <v>2431</v>
      </c>
      <c r="B75" s="222" t="s">
        <v>169</v>
      </c>
      <c r="C75" s="222">
        <v>3</v>
      </c>
      <c r="D75" s="222">
        <v>1</v>
      </c>
      <c r="E75" s="103" t="s">
        <v>578</v>
      </c>
      <c r="F75" s="33">
        <f t="shared" si="1"/>
        <v>0</v>
      </c>
      <c r="G75" s="33"/>
      <c r="H75" s="33"/>
    </row>
    <row r="76" spans="1:8" ht="15.75" customHeight="1" hidden="1">
      <c r="A76" s="43">
        <v>2432</v>
      </c>
      <c r="B76" s="222" t="s">
        <v>169</v>
      </c>
      <c r="C76" s="222">
        <v>3</v>
      </c>
      <c r="D76" s="222">
        <v>2</v>
      </c>
      <c r="E76" s="103" t="s">
        <v>579</v>
      </c>
      <c r="F76" s="33">
        <f t="shared" si="1"/>
        <v>0</v>
      </c>
      <c r="G76" s="33"/>
      <c r="H76" s="33"/>
    </row>
    <row r="77" spans="1:8" ht="15.75" customHeight="1" hidden="1">
      <c r="A77" s="43">
        <v>2433</v>
      </c>
      <c r="B77" s="222" t="s">
        <v>169</v>
      </c>
      <c r="C77" s="222">
        <v>3</v>
      </c>
      <c r="D77" s="222">
        <v>3</v>
      </c>
      <c r="E77" s="103" t="s">
        <v>580</v>
      </c>
      <c r="F77" s="33">
        <f t="shared" si="1"/>
        <v>0</v>
      </c>
      <c r="G77" s="33"/>
      <c r="H77" s="33"/>
    </row>
    <row r="78" spans="1:8" ht="15.75" customHeight="1" hidden="1">
      <c r="A78" s="43">
        <v>2434</v>
      </c>
      <c r="B78" s="222" t="s">
        <v>169</v>
      </c>
      <c r="C78" s="222">
        <v>3</v>
      </c>
      <c r="D78" s="222">
        <v>4</v>
      </c>
      <c r="E78" s="103" t="s">
        <v>581</v>
      </c>
      <c r="F78" s="33">
        <f t="shared" si="1"/>
        <v>0</v>
      </c>
      <c r="G78" s="33"/>
      <c r="H78" s="33"/>
    </row>
    <row r="79" spans="1:8" ht="15.75" customHeight="1" hidden="1">
      <c r="A79" s="43">
        <v>2435</v>
      </c>
      <c r="B79" s="222" t="s">
        <v>169</v>
      </c>
      <c r="C79" s="222">
        <v>3</v>
      </c>
      <c r="D79" s="222">
        <v>5</v>
      </c>
      <c r="E79" s="103" t="s">
        <v>582</v>
      </c>
      <c r="F79" s="33">
        <f t="shared" si="1"/>
        <v>0</v>
      </c>
      <c r="G79" s="33"/>
      <c r="H79" s="33"/>
    </row>
    <row r="80" spans="1:8" ht="15.75" customHeight="1" hidden="1">
      <c r="A80" s="43">
        <v>2436</v>
      </c>
      <c r="B80" s="222" t="s">
        <v>169</v>
      </c>
      <c r="C80" s="222">
        <v>3</v>
      </c>
      <c r="D80" s="222">
        <v>6</v>
      </c>
      <c r="E80" s="103" t="s">
        <v>583</v>
      </c>
      <c r="F80" s="33">
        <f t="shared" si="1"/>
        <v>0</v>
      </c>
      <c r="G80" s="33"/>
      <c r="H80" s="33"/>
    </row>
    <row r="81" spans="1:8" ht="26.25" customHeight="1" hidden="1">
      <c r="A81" s="43">
        <v>2440</v>
      </c>
      <c r="B81" s="76" t="s">
        <v>169</v>
      </c>
      <c r="C81" s="76">
        <v>4</v>
      </c>
      <c r="D81" s="76">
        <v>0</v>
      </c>
      <c r="E81" s="95" t="s">
        <v>584</v>
      </c>
      <c r="F81" s="33">
        <f t="shared" si="1"/>
        <v>0</v>
      </c>
      <c r="G81" s="33">
        <f>SUM(G82:G84)</f>
        <v>0</v>
      </c>
      <c r="H81" s="33">
        <f>SUM(H82:H84)</f>
        <v>0</v>
      </c>
    </row>
    <row r="82" spans="1:8" ht="26.25" customHeight="1" hidden="1">
      <c r="A82" s="43">
        <v>2441</v>
      </c>
      <c r="B82" s="222" t="s">
        <v>169</v>
      </c>
      <c r="C82" s="222">
        <v>4</v>
      </c>
      <c r="D82" s="222">
        <v>1</v>
      </c>
      <c r="E82" s="103" t="s">
        <v>585</v>
      </c>
      <c r="F82" s="33">
        <f t="shared" si="1"/>
        <v>0</v>
      </c>
      <c r="G82" s="33"/>
      <c r="H82" s="33"/>
    </row>
    <row r="83" spans="1:8" ht="15" customHeight="1" hidden="1">
      <c r="A83" s="43">
        <v>2442</v>
      </c>
      <c r="B83" s="222" t="s">
        <v>169</v>
      </c>
      <c r="C83" s="222">
        <v>4</v>
      </c>
      <c r="D83" s="222">
        <v>2</v>
      </c>
      <c r="E83" s="103" t="s">
        <v>586</v>
      </c>
      <c r="F83" s="33">
        <f t="shared" si="1"/>
        <v>0</v>
      </c>
      <c r="G83" s="33"/>
      <c r="H83" s="33"/>
    </row>
    <row r="84" spans="1:8" ht="15" customHeight="1" hidden="1">
      <c r="A84" s="43">
        <v>2443</v>
      </c>
      <c r="B84" s="222" t="s">
        <v>169</v>
      </c>
      <c r="C84" s="222">
        <v>4</v>
      </c>
      <c r="D84" s="222">
        <v>3</v>
      </c>
      <c r="E84" s="103" t="s">
        <v>587</v>
      </c>
      <c r="F84" s="33">
        <f t="shared" si="1"/>
        <v>0</v>
      </c>
      <c r="G84" s="33"/>
      <c r="H84" s="33"/>
    </row>
    <row r="85" spans="1:8" ht="15" customHeight="1">
      <c r="A85" s="43">
        <v>2450</v>
      </c>
      <c r="B85" s="76" t="s">
        <v>169</v>
      </c>
      <c r="C85" s="76">
        <v>5</v>
      </c>
      <c r="D85" s="76">
        <v>0</v>
      </c>
      <c r="E85" s="95" t="s">
        <v>588</v>
      </c>
      <c r="F85" s="33">
        <f t="shared" si="1"/>
        <v>185394</v>
      </c>
      <c r="G85" s="33">
        <f>SUM(G86:G90)</f>
        <v>34000</v>
      </c>
      <c r="H85" s="33">
        <f>SUM(H86:H90)</f>
        <v>151394</v>
      </c>
    </row>
    <row r="86" spans="1:11" ht="15" customHeight="1">
      <c r="A86" s="43">
        <v>2451</v>
      </c>
      <c r="B86" s="222" t="s">
        <v>169</v>
      </c>
      <c r="C86" s="222">
        <v>5</v>
      </c>
      <c r="D86" s="222">
        <v>1</v>
      </c>
      <c r="E86" s="103" t="s">
        <v>589</v>
      </c>
      <c r="F86" s="33">
        <f t="shared" si="1"/>
        <v>185394</v>
      </c>
      <c r="G86" s="33">
        <v>34000</v>
      </c>
      <c r="H86" s="33">
        <v>151394</v>
      </c>
      <c r="K86" s="46"/>
    </row>
    <row r="87" spans="1:8" ht="15" customHeight="1" hidden="1">
      <c r="A87" s="43">
        <v>2452</v>
      </c>
      <c r="B87" s="222" t="s">
        <v>169</v>
      </c>
      <c r="C87" s="222">
        <v>5</v>
      </c>
      <c r="D87" s="222">
        <v>2</v>
      </c>
      <c r="E87" s="103" t="s">
        <v>590</v>
      </c>
      <c r="F87" s="33">
        <f t="shared" si="1"/>
        <v>0</v>
      </c>
      <c r="G87" s="33"/>
      <c r="H87" s="33"/>
    </row>
    <row r="88" spans="1:8" ht="15" customHeight="1" hidden="1">
      <c r="A88" s="43">
        <v>2453</v>
      </c>
      <c r="B88" s="222" t="s">
        <v>169</v>
      </c>
      <c r="C88" s="222">
        <v>5</v>
      </c>
      <c r="D88" s="222">
        <v>3</v>
      </c>
      <c r="E88" s="103" t="s">
        <v>591</v>
      </c>
      <c r="F88" s="33">
        <f t="shared" si="1"/>
        <v>0</v>
      </c>
      <c r="G88" s="33"/>
      <c r="H88" s="33"/>
    </row>
    <row r="89" spans="1:8" ht="15" customHeight="1" hidden="1">
      <c r="A89" s="43">
        <v>2454</v>
      </c>
      <c r="B89" s="222" t="s">
        <v>169</v>
      </c>
      <c r="C89" s="222">
        <v>5</v>
      </c>
      <c r="D89" s="222">
        <v>4</v>
      </c>
      <c r="E89" s="103" t="s">
        <v>592</v>
      </c>
      <c r="F89" s="33">
        <f t="shared" si="1"/>
        <v>0</v>
      </c>
      <c r="G89" s="33"/>
      <c r="H89" s="33"/>
    </row>
    <row r="90" spans="1:8" ht="15" customHeight="1" hidden="1">
      <c r="A90" s="43">
        <v>2455</v>
      </c>
      <c r="B90" s="222" t="s">
        <v>169</v>
      </c>
      <c r="C90" s="222">
        <v>5</v>
      </c>
      <c r="D90" s="222">
        <v>5</v>
      </c>
      <c r="E90" s="103" t="s">
        <v>593</v>
      </c>
      <c r="F90" s="33">
        <f t="shared" si="1"/>
        <v>0</v>
      </c>
      <c r="G90" s="33"/>
      <c r="H90" s="33"/>
    </row>
    <row r="91" spans="1:8" ht="15" customHeight="1" hidden="1">
      <c r="A91" s="43">
        <v>2460</v>
      </c>
      <c r="B91" s="76" t="s">
        <v>169</v>
      </c>
      <c r="C91" s="76">
        <v>6</v>
      </c>
      <c r="D91" s="76">
        <v>0</v>
      </c>
      <c r="E91" s="95" t="s">
        <v>594</v>
      </c>
      <c r="F91" s="33">
        <f t="shared" si="1"/>
        <v>0</v>
      </c>
      <c r="G91" s="33">
        <f>SUM(G92)</f>
        <v>0</v>
      </c>
      <c r="H91" s="33">
        <f>SUM(H92)</f>
        <v>0</v>
      </c>
    </row>
    <row r="92" spans="1:8" ht="15" customHeight="1" hidden="1">
      <c r="A92" s="43">
        <v>2461</v>
      </c>
      <c r="B92" s="222" t="s">
        <v>169</v>
      </c>
      <c r="C92" s="222">
        <v>6</v>
      </c>
      <c r="D92" s="222">
        <v>1</v>
      </c>
      <c r="E92" s="103" t="s">
        <v>595</v>
      </c>
      <c r="F92" s="33">
        <f t="shared" si="1"/>
        <v>0</v>
      </c>
      <c r="G92" s="33"/>
      <c r="H92" s="33"/>
    </row>
    <row r="93" spans="1:8" ht="15" customHeight="1" hidden="1">
      <c r="A93" s="43">
        <v>2470</v>
      </c>
      <c r="B93" s="76" t="s">
        <v>169</v>
      </c>
      <c r="C93" s="76">
        <v>7</v>
      </c>
      <c r="D93" s="76">
        <v>0</v>
      </c>
      <c r="E93" s="95" t="s">
        <v>596</v>
      </c>
      <c r="F93" s="33">
        <f t="shared" si="1"/>
        <v>0</v>
      </c>
      <c r="G93" s="33">
        <f>SUM(G94:G97)</f>
        <v>0</v>
      </c>
      <c r="H93" s="33">
        <f>SUM(H94:H97)</f>
        <v>0</v>
      </c>
    </row>
    <row r="94" spans="1:8" ht="26.25" customHeight="1" hidden="1">
      <c r="A94" s="43">
        <v>2471</v>
      </c>
      <c r="B94" s="222" t="s">
        <v>169</v>
      </c>
      <c r="C94" s="222">
        <v>7</v>
      </c>
      <c r="D94" s="222">
        <v>1</v>
      </c>
      <c r="E94" s="103" t="s">
        <v>597</v>
      </c>
      <c r="F94" s="33">
        <f t="shared" si="1"/>
        <v>0</v>
      </c>
      <c r="G94" s="33"/>
      <c r="H94" s="33"/>
    </row>
    <row r="95" spans="1:8" ht="16.5" customHeight="1" hidden="1">
      <c r="A95" s="43">
        <v>2472</v>
      </c>
      <c r="B95" s="222" t="s">
        <v>169</v>
      </c>
      <c r="C95" s="222">
        <v>7</v>
      </c>
      <c r="D95" s="222">
        <v>2</v>
      </c>
      <c r="E95" s="103" t="s">
        <v>598</v>
      </c>
      <c r="F95" s="33">
        <f t="shared" si="1"/>
        <v>0</v>
      </c>
      <c r="G95" s="33"/>
      <c r="H95" s="33"/>
    </row>
    <row r="96" spans="1:8" ht="16.5" customHeight="1" hidden="1">
      <c r="A96" s="43">
        <v>2473</v>
      </c>
      <c r="B96" s="222" t="s">
        <v>169</v>
      </c>
      <c r="C96" s="222">
        <v>7</v>
      </c>
      <c r="D96" s="222">
        <v>3</v>
      </c>
      <c r="E96" s="103" t="s">
        <v>599</v>
      </c>
      <c r="F96" s="33">
        <f t="shared" si="1"/>
        <v>0</v>
      </c>
      <c r="G96" s="33"/>
      <c r="H96" s="33"/>
    </row>
    <row r="97" spans="1:11" ht="16.5" customHeight="1" hidden="1">
      <c r="A97" s="43">
        <v>2474</v>
      </c>
      <c r="B97" s="222" t="s">
        <v>169</v>
      </c>
      <c r="C97" s="222">
        <v>7</v>
      </c>
      <c r="D97" s="222">
        <v>4</v>
      </c>
      <c r="E97" s="103" t="s">
        <v>600</v>
      </c>
      <c r="F97" s="33">
        <f t="shared" si="1"/>
        <v>0</v>
      </c>
      <c r="G97" s="33"/>
      <c r="H97" s="33"/>
      <c r="K97" s="46"/>
    </row>
    <row r="98" spans="1:11" ht="43.5" customHeight="1">
      <c r="A98" s="43">
        <v>2480</v>
      </c>
      <c r="B98" s="76" t="s">
        <v>169</v>
      </c>
      <c r="C98" s="76">
        <v>8</v>
      </c>
      <c r="D98" s="76">
        <v>0</v>
      </c>
      <c r="E98" s="95" t="s">
        <v>601</v>
      </c>
      <c r="F98" s="33">
        <f t="shared" si="1"/>
        <v>1150</v>
      </c>
      <c r="G98" s="33">
        <f>SUM(G99:G105)</f>
        <v>0</v>
      </c>
      <c r="H98" s="33">
        <f>SUM(H99:H105)</f>
        <v>1150</v>
      </c>
      <c r="K98" s="46"/>
    </row>
    <row r="99" spans="1:8" ht="39.75" customHeight="1" hidden="1">
      <c r="A99" s="43">
        <v>2481</v>
      </c>
      <c r="B99" s="222" t="s">
        <v>169</v>
      </c>
      <c r="C99" s="222">
        <v>8</v>
      </c>
      <c r="D99" s="222">
        <v>1</v>
      </c>
      <c r="E99" s="103" t="s">
        <v>602</v>
      </c>
      <c r="F99" s="33">
        <f t="shared" si="1"/>
        <v>0</v>
      </c>
      <c r="G99" s="33">
        <v>0</v>
      </c>
      <c r="H99" s="33">
        <v>0</v>
      </c>
    </row>
    <row r="100" spans="1:8" ht="39.75" customHeight="1" hidden="1">
      <c r="A100" s="43">
        <v>2482</v>
      </c>
      <c r="B100" s="222" t="s">
        <v>169</v>
      </c>
      <c r="C100" s="222">
        <v>8</v>
      </c>
      <c r="D100" s="222">
        <v>2</v>
      </c>
      <c r="E100" s="103" t="s">
        <v>603</v>
      </c>
      <c r="F100" s="33">
        <f t="shared" si="1"/>
        <v>0</v>
      </c>
      <c r="G100" s="33">
        <v>0</v>
      </c>
      <c r="H100" s="33">
        <v>0</v>
      </c>
    </row>
    <row r="101" spans="1:8" ht="28.5" customHeight="1" hidden="1">
      <c r="A101" s="43">
        <v>2483</v>
      </c>
      <c r="B101" s="222" t="s">
        <v>169</v>
      </c>
      <c r="C101" s="222">
        <v>8</v>
      </c>
      <c r="D101" s="222">
        <v>3</v>
      </c>
      <c r="E101" s="103" t="s">
        <v>604</v>
      </c>
      <c r="F101" s="33">
        <f t="shared" si="1"/>
        <v>0</v>
      </c>
      <c r="G101" s="33">
        <v>0</v>
      </c>
      <c r="H101" s="33">
        <v>0</v>
      </c>
    </row>
    <row r="102" spans="1:8" ht="40.5" customHeight="1" hidden="1">
      <c r="A102" s="43">
        <v>2484</v>
      </c>
      <c r="B102" s="222" t="s">
        <v>169</v>
      </c>
      <c r="C102" s="222">
        <v>8</v>
      </c>
      <c r="D102" s="222">
        <v>4</v>
      </c>
      <c r="E102" s="103" t="s">
        <v>605</v>
      </c>
      <c r="F102" s="33">
        <f t="shared" si="1"/>
        <v>0</v>
      </c>
      <c r="G102" s="33">
        <v>0</v>
      </c>
      <c r="H102" s="33">
        <v>0</v>
      </c>
    </row>
    <row r="103" spans="1:14" ht="27.75" customHeight="1">
      <c r="A103" s="43">
        <v>2485</v>
      </c>
      <c r="B103" s="222" t="s">
        <v>169</v>
      </c>
      <c r="C103" s="222">
        <v>8</v>
      </c>
      <c r="D103" s="222">
        <v>5</v>
      </c>
      <c r="E103" s="103" t="s">
        <v>606</v>
      </c>
      <c r="F103" s="33">
        <f t="shared" si="1"/>
        <v>1150</v>
      </c>
      <c r="G103" s="33">
        <v>0</v>
      </c>
      <c r="H103" s="33">
        <v>1150</v>
      </c>
      <c r="N103" s="46"/>
    </row>
    <row r="104" spans="1:8" ht="27" customHeight="1">
      <c r="A104" s="43">
        <v>2486</v>
      </c>
      <c r="B104" s="222" t="s">
        <v>169</v>
      </c>
      <c r="C104" s="222">
        <v>8</v>
      </c>
      <c r="D104" s="222">
        <v>6</v>
      </c>
      <c r="E104" s="103" t="s">
        <v>607</v>
      </c>
      <c r="F104" s="33">
        <f aca="true" t="shared" si="2" ref="F104:F148">SUM(G104:H104)</f>
        <v>0</v>
      </c>
      <c r="G104" s="33"/>
      <c r="H104" s="33"/>
    </row>
    <row r="105" spans="1:8" ht="27" customHeight="1">
      <c r="A105" s="43">
        <v>2487</v>
      </c>
      <c r="B105" s="222" t="s">
        <v>169</v>
      </c>
      <c r="C105" s="222">
        <v>8</v>
      </c>
      <c r="D105" s="222">
        <v>7</v>
      </c>
      <c r="E105" s="103" t="s">
        <v>608</v>
      </c>
      <c r="F105" s="33">
        <f t="shared" si="2"/>
        <v>0</v>
      </c>
      <c r="G105" s="33">
        <v>0</v>
      </c>
      <c r="H105" s="33">
        <v>0</v>
      </c>
    </row>
    <row r="106" spans="1:8" ht="27" customHeight="1">
      <c r="A106" s="43">
        <v>2490</v>
      </c>
      <c r="B106" s="76" t="s">
        <v>169</v>
      </c>
      <c r="C106" s="76">
        <v>9</v>
      </c>
      <c r="D106" s="76">
        <v>0</v>
      </c>
      <c r="E106" s="95" t="s">
        <v>609</v>
      </c>
      <c r="F106" s="33">
        <f t="shared" si="2"/>
        <v>-25000</v>
      </c>
      <c r="G106" s="33">
        <f>SUM(G107)</f>
        <v>0</v>
      </c>
      <c r="H106" s="33">
        <f>SUM(H107)</f>
        <v>-25000</v>
      </c>
    </row>
    <row r="107" spans="1:8" ht="27" customHeight="1">
      <c r="A107" s="43">
        <v>2491</v>
      </c>
      <c r="B107" s="222" t="s">
        <v>169</v>
      </c>
      <c r="C107" s="222">
        <v>9</v>
      </c>
      <c r="D107" s="222">
        <v>1</v>
      </c>
      <c r="E107" s="103" t="s">
        <v>610</v>
      </c>
      <c r="F107" s="33">
        <f t="shared" si="2"/>
        <v>-25000</v>
      </c>
      <c r="G107" s="33">
        <v>0</v>
      </c>
      <c r="H107" s="33">
        <v>-25000</v>
      </c>
    </row>
    <row r="108" spans="1:11" s="92" customFormat="1" ht="47.25" customHeight="1">
      <c r="A108" s="43">
        <v>2500</v>
      </c>
      <c r="B108" s="76" t="s">
        <v>170</v>
      </c>
      <c r="C108" s="76">
        <v>0</v>
      </c>
      <c r="D108" s="76">
        <v>0</v>
      </c>
      <c r="E108" s="170" t="s">
        <v>611</v>
      </c>
      <c r="F108" s="33">
        <f t="shared" si="2"/>
        <v>148996.4</v>
      </c>
      <c r="G108" s="33">
        <f>SUM(G109+G111+G113+G115+G117+G119)</f>
        <v>133996.4</v>
      </c>
      <c r="H108" s="33">
        <f>SUM(H109+H111+H113+H115+H117+H119)</f>
        <v>15000</v>
      </c>
      <c r="I108" s="91"/>
      <c r="J108" s="125"/>
      <c r="K108" s="125"/>
    </row>
    <row r="109" spans="1:11" ht="16.5" customHeight="1">
      <c r="A109" s="43">
        <v>2510</v>
      </c>
      <c r="B109" s="76" t="s">
        <v>170</v>
      </c>
      <c r="C109" s="76">
        <v>1</v>
      </c>
      <c r="D109" s="76">
        <v>0</v>
      </c>
      <c r="E109" s="95" t="s">
        <v>612</v>
      </c>
      <c r="F109" s="33">
        <f t="shared" si="2"/>
        <v>144171.4</v>
      </c>
      <c r="G109" s="33">
        <f>SUM(G110)</f>
        <v>129171.4</v>
      </c>
      <c r="H109" s="33">
        <f>SUM(H110)</f>
        <v>15000</v>
      </c>
      <c r="K109" s="3"/>
    </row>
    <row r="110" spans="1:14" ht="16.5" customHeight="1">
      <c r="A110" s="43">
        <v>2511</v>
      </c>
      <c r="B110" s="222" t="s">
        <v>170</v>
      </c>
      <c r="C110" s="222">
        <v>1</v>
      </c>
      <c r="D110" s="222">
        <v>1</v>
      </c>
      <c r="E110" s="103" t="s">
        <v>613</v>
      </c>
      <c r="F110" s="33">
        <f t="shared" si="2"/>
        <v>144171.4</v>
      </c>
      <c r="G110" s="33">
        <v>129171.4</v>
      </c>
      <c r="H110" s="33">
        <v>15000</v>
      </c>
      <c r="J110" s="225"/>
      <c r="K110" s="226"/>
      <c r="L110" s="3"/>
      <c r="M110" s="3"/>
      <c r="N110" s="3"/>
    </row>
    <row r="111" spans="1:11" ht="16.5" customHeight="1">
      <c r="A111" s="43">
        <v>2520</v>
      </c>
      <c r="B111" s="76" t="s">
        <v>170</v>
      </c>
      <c r="C111" s="76">
        <v>2</v>
      </c>
      <c r="D111" s="76">
        <v>0</v>
      </c>
      <c r="E111" s="95" t="s">
        <v>614</v>
      </c>
      <c r="F111" s="33">
        <f t="shared" si="2"/>
        <v>0</v>
      </c>
      <c r="G111" s="33">
        <f>G112</f>
        <v>0</v>
      </c>
      <c r="H111" s="33">
        <f>SUM(H112)</f>
        <v>0</v>
      </c>
      <c r="K111" s="3"/>
    </row>
    <row r="112" spans="1:12" ht="16.5" customHeight="1">
      <c r="A112" s="43">
        <v>2521</v>
      </c>
      <c r="B112" s="222" t="s">
        <v>170</v>
      </c>
      <c r="C112" s="222">
        <v>2</v>
      </c>
      <c r="D112" s="222">
        <v>1</v>
      </c>
      <c r="E112" s="103" t="s">
        <v>615</v>
      </c>
      <c r="F112" s="33">
        <f t="shared" si="2"/>
        <v>0</v>
      </c>
      <c r="G112" s="33">
        <v>0</v>
      </c>
      <c r="H112" s="33">
        <v>0</v>
      </c>
      <c r="L112" s="46"/>
    </row>
    <row r="113" spans="1:12" ht="16.5" customHeight="1" hidden="1">
      <c r="A113" s="43">
        <v>2530</v>
      </c>
      <c r="B113" s="76" t="s">
        <v>170</v>
      </c>
      <c r="C113" s="76">
        <v>3</v>
      </c>
      <c r="D113" s="76">
        <v>0</v>
      </c>
      <c r="E113" s="95" t="s">
        <v>616</v>
      </c>
      <c r="F113" s="33">
        <f t="shared" si="2"/>
        <v>0</v>
      </c>
      <c r="G113" s="33">
        <f>SUM(G114)</f>
        <v>0</v>
      </c>
      <c r="H113" s="33">
        <f>SUM(H114)</f>
        <v>0</v>
      </c>
      <c r="L113" s="46"/>
    </row>
    <row r="114" spans="1:12" ht="16.5" customHeight="1" hidden="1">
      <c r="A114" s="43">
        <v>2531</v>
      </c>
      <c r="B114" s="222" t="s">
        <v>170</v>
      </c>
      <c r="C114" s="222">
        <v>3</v>
      </c>
      <c r="D114" s="222">
        <v>1</v>
      </c>
      <c r="E114" s="103" t="s">
        <v>617</v>
      </c>
      <c r="F114" s="33">
        <f t="shared" si="2"/>
        <v>0</v>
      </c>
      <c r="G114" s="33">
        <v>0</v>
      </c>
      <c r="H114" s="33">
        <v>0</v>
      </c>
      <c r="L114" s="46"/>
    </row>
    <row r="115" spans="1:12" ht="27.75" customHeight="1" hidden="1">
      <c r="A115" s="43">
        <v>2540</v>
      </c>
      <c r="B115" s="76" t="s">
        <v>170</v>
      </c>
      <c r="C115" s="76">
        <v>4</v>
      </c>
      <c r="D115" s="76">
        <v>0</v>
      </c>
      <c r="E115" s="95" t="s">
        <v>618</v>
      </c>
      <c r="F115" s="33">
        <f t="shared" si="2"/>
        <v>0</v>
      </c>
      <c r="G115" s="33">
        <f>SUM(G116)</f>
        <v>0</v>
      </c>
      <c r="H115" s="33">
        <f>SUM(H116)</f>
        <v>0</v>
      </c>
      <c r="L115" s="46"/>
    </row>
    <row r="116" spans="1:12" ht="27" customHeight="1" hidden="1">
      <c r="A116" s="43">
        <v>2541</v>
      </c>
      <c r="B116" s="222" t="s">
        <v>170</v>
      </c>
      <c r="C116" s="222">
        <v>4</v>
      </c>
      <c r="D116" s="222">
        <v>1</v>
      </c>
      <c r="E116" s="103" t="s">
        <v>619</v>
      </c>
      <c r="F116" s="33">
        <f t="shared" si="2"/>
        <v>0</v>
      </c>
      <c r="G116" s="33">
        <v>0</v>
      </c>
      <c r="H116" s="33">
        <v>0</v>
      </c>
      <c r="L116" s="3"/>
    </row>
    <row r="117" spans="1:8" ht="39.75" customHeight="1">
      <c r="A117" s="43">
        <v>2550</v>
      </c>
      <c r="B117" s="76" t="s">
        <v>170</v>
      </c>
      <c r="C117" s="76">
        <v>5</v>
      </c>
      <c r="D117" s="76">
        <v>0</v>
      </c>
      <c r="E117" s="95" t="s">
        <v>620</v>
      </c>
      <c r="F117" s="33">
        <f t="shared" si="2"/>
        <v>0</v>
      </c>
      <c r="G117" s="33">
        <f>SUM(G118)</f>
        <v>0</v>
      </c>
      <c r="H117" s="33">
        <f>SUM(H118)</f>
        <v>0</v>
      </c>
    </row>
    <row r="118" spans="1:14" ht="27" customHeight="1">
      <c r="A118" s="43">
        <v>2551</v>
      </c>
      <c r="B118" s="222" t="s">
        <v>170</v>
      </c>
      <c r="C118" s="222">
        <v>5</v>
      </c>
      <c r="D118" s="222">
        <v>1</v>
      </c>
      <c r="E118" s="103" t="s">
        <v>621</v>
      </c>
      <c r="F118" s="33">
        <f t="shared" si="2"/>
        <v>0</v>
      </c>
      <c r="G118" s="33"/>
      <c r="H118" s="33">
        <v>0</v>
      </c>
      <c r="N118" s="46"/>
    </row>
    <row r="119" spans="1:8" ht="27" customHeight="1">
      <c r="A119" s="43">
        <v>2560</v>
      </c>
      <c r="B119" s="76" t="s">
        <v>170</v>
      </c>
      <c r="C119" s="76">
        <v>6</v>
      </c>
      <c r="D119" s="76">
        <v>0</v>
      </c>
      <c r="E119" s="95" t="s">
        <v>622</v>
      </c>
      <c r="F119" s="33">
        <f t="shared" si="2"/>
        <v>4825</v>
      </c>
      <c r="G119" s="33">
        <f>SUM(G120)</f>
        <v>4825</v>
      </c>
      <c r="H119" s="33">
        <f>SUM(H120)</f>
        <v>0</v>
      </c>
    </row>
    <row r="120" spans="1:8" ht="27" customHeight="1">
      <c r="A120" s="43">
        <v>2561</v>
      </c>
      <c r="B120" s="222" t="s">
        <v>170</v>
      </c>
      <c r="C120" s="222">
        <v>6</v>
      </c>
      <c r="D120" s="222">
        <v>1</v>
      </c>
      <c r="E120" s="103" t="s">
        <v>623</v>
      </c>
      <c r="F120" s="33">
        <f t="shared" si="2"/>
        <v>4825</v>
      </c>
      <c r="G120" s="33">
        <v>4825</v>
      </c>
      <c r="H120" s="33">
        <v>0</v>
      </c>
    </row>
    <row r="121" spans="1:10" s="92" customFormat="1" ht="57.75" customHeight="1">
      <c r="A121" s="43">
        <v>2600</v>
      </c>
      <c r="B121" s="76" t="s">
        <v>171</v>
      </c>
      <c r="C121" s="76">
        <v>0</v>
      </c>
      <c r="D121" s="76">
        <v>0</v>
      </c>
      <c r="E121" s="170" t="s">
        <v>624</v>
      </c>
      <c r="F121" s="33">
        <f t="shared" si="2"/>
        <v>78128</v>
      </c>
      <c r="G121" s="33">
        <f>G126+G128</f>
        <v>64028</v>
      </c>
      <c r="H121" s="33">
        <f>SUM(H122+H124+H126+H128+H130+H132)</f>
        <v>14100</v>
      </c>
      <c r="I121" s="91"/>
      <c r="J121" s="125"/>
    </row>
    <row r="122" spans="1:8" ht="14.25" customHeight="1" hidden="1">
      <c r="A122" s="43">
        <v>2610</v>
      </c>
      <c r="B122" s="76" t="s">
        <v>171</v>
      </c>
      <c r="C122" s="76">
        <v>1</v>
      </c>
      <c r="D122" s="76">
        <v>0</v>
      </c>
      <c r="E122" s="95" t="s">
        <v>625</v>
      </c>
      <c r="F122" s="33">
        <f t="shared" si="2"/>
        <v>0</v>
      </c>
      <c r="G122" s="33">
        <f>SUM(G123)</f>
        <v>0</v>
      </c>
      <c r="H122" s="33">
        <f>SUM(H123)</f>
        <v>0</v>
      </c>
    </row>
    <row r="123" spans="1:8" ht="14.25" customHeight="1" hidden="1">
      <c r="A123" s="43">
        <v>2611</v>
      </c>
      <c r="B123" s="222" t="s">
        <v>171</v>
      </c>
      <c r="C123" s="222">
        <v>1</v>
      </c>
      <c r="D123" s="222">
        <v>1</v>
      </c>
      <c r="E123" s="103" t="s">
        <v>626</v>
      </c>
      <c r="F123" s="33">
        <f t="shared" si="2"/>
        <v>0</v>
      </c>
      <c r="G123" s="33">
        <v>0</v>
      </c>
      <c r="H123" s="33">
        <v>0</v>
      </c>
    </row>
    <row r="124" spans="1:8" ht="14.25" customHeight="1" hidden="1">
      <c r="A124" s="43">
        <v>2620</v>
      </c>
      <c r="B124" s="76" t="s">
        <v>171</v>
      </c>
      <c r="C124" s="76">
        <v>2</v>
      </c>
      <c r="D124" s="76">
        <v>0</v>
      </c>
      <c r="E124" s="95" t="s">
        <v>627</v>
      </c>
      <c r="F124" s="33">
        <f t="shared" si="2"/>
        <v>0</v>
      </c>
      <c r="G124" s="33">
        <f>SUM(G125)</f>
        <v>0</v>
      </c>
      <c r="H124" s="33">
        <f>SUM(H125)</f>
        <v>0</v>
      </c>
    </row>
    <row r="125" spans="1:8" ht="14.25" customHeight="1" hidden="1">
      <c r="A125" s="43">
        <v>2621</v>
      </c>
      <c r="B125" s="222" t="s">
        <v>171</v>
      </c>
      <c r="C125" s="222">
        <v>2</v>
      </c>
      <c r="D125" s="222">
        <v>1</v>
      </c>
      <c r="E125" s="103" t="s">
        <v>628</v>
      </c>
      <c r="F125" s="33">
        <f t="shared" si="2"/>
        <v>0</v>
      </c>
      <c r="G125" s="33">
        <v>0</v>
      </c>
      <c r="H125" s="33">
        <v>0</v>
      </c>
    </row>
    <row r="126" spans="1:8" ht="14.25" customHeight="1">
      <c r="A126" s="43">
        <v>2630</v>
      </c>
      <c r="B126" s="76" t="s">
        <v>171</v>
      </c>
      <c r="C126" s="76">
        <v>3</v>
      </c>
      <c r="D126" s="76">
        <v>0</v>
      </c>
      <c r="E126" s="95" t="s">
        <v>629</v>
      </c>
      <c r="F126" s="33">
        <f t="shared" si="2"/>
        <v>50945</v>
      </c>
      <c r="G126" s="33">
        <f>SUM(G127)</f>
        <v>44445</v>
      </c>
      <c r="H126" s="33">
        <f>H127</f>
        <v>6500</v>
      </c>
    </row>
    <row r="127" spans="1:8" ht="14.25" customHeight="1">
      <c r="A127" s="43">
        <v>2631</v>
      </c>
      <c r="B127" s="222" t="s">
        <v>171</v>
      </c>
      <c r="C127" s="222">
        <v>3</v>
      </c>
      <c r="D127" s="222">
        <v>1</v>
      </c>
      <c r="E127" s="103" t="s">
        <v>630</v>
      </c>
      <c r="F127" s="33">
        <f t="shared" si="2"/>
        <v>50945</v>
      </c>
      <c r="G127" s="33">
        <v>44445</v>
      </c>
      <c r="H127" s="33">
        <v>6500</v>
      </c>
    </row>
    <row r="128" spans="1:8" ht="14.25" customHeight="1">
      <c r="A128" s="43">
        <v>2640</v>
      </c>
      <c r="B128" s="76" t="s">
        <v>171</v>
      </c>
      <c r="C128" s="76">
        <v>4</v>
      </c>
      <c r="D128" s="76">
        <v>0</v>
      </c>
      <c r="E128" s="95" t="s">
        <v>631</v>
      </c>
      <c r="F128" s="33">
        <f t="shared" si="2"/>
        <v>21983</v>
      </c>
      <c r="G128" s="33">
        <f>SUM(G129)</f>
        <v>19583</v>
      </c>
      <c r="H128" s="33">
        <f>H129</f>
        <v>2400</v>
      </c>
    </row>
    <row r="129" spans="1:12" ht="14.25" customHeight="1">
      <c r="A129" s="43">
        <v>2641</v>
      </c>
      <c r="B129" s="222" t="s">
        <v>171</v>
      </c>
      <c r="C129" s="222">
        <v>4</v>
      </c>
      <c r="D129" s="222">
        <v>1</v>
      </c>
      <c r="E129" s="103" t="s">
        <v>632</v>
      </c>
      <c r="F129" s="33">
        <f t="shared" si="2"/>
        <v>21983</v>
      </c>
      <c r="G129" s="33">
        <v>19583</v>
      </c>
      <c r="H129" s="33">
        <v>2400</v>
      </c>
      <c r="K129" s="227"/>
      <c r="L129" s="46"/>
    </row>
    <row r="130" spans="1:8" ht="39.75" customHeight="1">
      <c r="A130" s="43">
        <v>2650</v>
      </c>
      <c r="B130" s="76" t="s">
        <v>171</v>
      </c>
      <c r="C130" s="76">
        <v>5</v>
      </c>
      <c r="D130" s="76">
        <v>0</v>
      </c>
      <c r="E130" s="95" t="s">
        <v>633</v>
      </c>
      <c r="F130" s="33">
        <f t="shared" si="2"/>
        <v>5200</v>
      </c>
      <c r="G130" s="33">
        <f>SUM(G131)</f>
        <v>0</v>
      </c>
      <c r="H130" s="33">
        <f>SUM(H131)</f>
        <v>5200</v>
      </c>
    </row>
    <row r="131" spans="1:12" ht="39" customHeight="1">
      <c r="A131" s="43">
        <v>2651</v>
      </c>
      <c r="B131" s="222" t="s">
        <v>171</v>
      </c>
      <c r="C131" s="222">
        <v>5</v>
      </c>
      <c r="D131" s="222">
        <v>1</v>
      </c>
      <c r="E131" s="103" t="s">
        <v>634</v>
      </c>
      <c r="F131" s="33">
        <f t="shared" si="2"/>
        <v>5200</v>
      </c>
      <c r="G131" s="33">
        <v>0</v>
      </c>
      <c r="H131" s="33">
        <v>5200</v>
      </c>
      <c r="L131" s="46"/>
    </row>
    <row r="132" spans="1:8" ht="29.25" customHeight="1" hidden="1">
      <c r="A132" s="43">
        <v>2660</v>
      </c>
      <c r="B132" s="76" t="s">
        <v>171</v>
      </c>
      <c r="C132" s="76">
        <v>6</v>
      </c>
      <c r="D132" s="76">
        <v>0</v>
      </c>
      <c r="E132" s="95" t="s">
        <v>635</v>
      </c>
      <c r="F132" s="33">
        <f t="shared" si="2"/>
        <v>0</v>
      </c>
      <c r="G132" s="33">
        <f>SUM(G133)</f>
        <v>0</v>
      </c>
      <c r="H132" s="33">
        <f>SUM(H133)</f>
        <v>0</v>
      </c>
    </row>
    <row r="133" spans="1:8" ht="26.25" customHeight="1" hidden="1">
      <c r="A133" s="43">
        <v>2661</v>
      </c>
      <c r="B133" s="222" t="s">
        <v>171</v>
      </c>
      <c r="C133" s="222">
        <v>6</v>
      </c>
      <c r="D133" s="222">
        <v>1</v>
      </c>
      <c r="E133" s="103" t="s">
        <v>636</v>
      </c>
      <c r="F133" s="33">
        <f t="shared" si="2"/>
        <v>0</v>
      </c>
      <c r="G133" s="33">
        <v>0</v>
      </c>
      <c r="H133" s="33">
        <v>0</v>
      </c>
    </row>
    <row r="134" spans="1:10" s="92" customFormat="1" ht="42.75" customHeight="1">
      <c r="A134" s="43">
        <v>2700</v>
      </c>
      <c r="B134" s="76" t="s">
        <v>172</v>
      </c>
      <c r="C134" s="76">
        <v>0</v>
      </c>
      <c r="D134" s="76">
        <v>0</v>
      </c>
      <c r="E134" s="170" t="s">
        <v>637</v>
      </c>
      <c r="F134" s="33">
        <f t="shared" si="2"/>
        <v>1250</v>
      </c>
      <c r="G134" s="33">
        <f>SUM(G135+G139+G144+G149+G151+G153)</f>
        <v>1250</v>
      </c>
      <c r="H134" s="33">
        <f>SUM(H135+H139+H144+H149+H151+H153)</f>
        <v>0</v>
      </c>
      <c r="I134" s="91"/>
      <c r="J134" s="125"/>
    </row>
    <row r="135" spans="1:8" ht="27" customHeight="1">
      <c r="A135" s="43">
        <v>2710</v>
      </c>
      <c r="B135" s="76" t="s">
        <v>172</v>
      </c>
      <c r="C135" s="76">
        <v>1</v>
      </c>
      <c r="D135" s="76">
        <v>0</v>
      </c>
      <c r="E135" s="95" t="s">
        <v>638</v>
      </c>
      <c r="F135" s="33">
        <f t="shared" si="2"/>
        <v>0</v>
      </c>
      <c r="G135" s="33">
        <f>SUM(G136:G138)</f>
        <v>0</v>
      </c>
      <c r="H135" s="33">
        <f>SUM(H136:H138)</f>
        <v>0</v>
      </c>
    </row>
    <row r="136" spans="1:8" ht="15" customHeight="1">
      <c r="A136" s="43">
        <v>2711</v>
      </c>
      <c r="B136" s="222" t="s">
        <v>172</v>
      </c>
      <c r="C136" s="222">
        <v>1</v>
      </c>
      <c r="D136" s="222">
        <v>1</v>
      </c>
      <c r="E136" s="103" t="s">
        <v>639</v>
      </c>
      <c r="F136" s="33">
        <f t="shared" si="2"/>
        <v>0</v>
      </c>
      <c r="G136" s="33"/>
      <c r="H136" s="33"/>
    </row>
    <row r="137" spans="1:8" ht="15" customHeight="1">
      <c r="A137" s="43">
        <v>2712</v>
      </c>
      <c r="B137" s="222" t="s">
        <v>172</v>
      </c>
      <c r="C137" s="222">
        <v>1</v>
      </c>
      <c r="D137" s="222">
        <v>2</v>
      </c>
      <c r="E137" s="103" t="s">
        <v>640</v>
      </c>
      <c r="F137" s="33">
        <f t="shared" si="2"/>
        <v>0</v>
      </c>
      <c r="G137" s="33"/>
      <c r="H137" s="33"/>
    </row>
    <row r="138" spans="1:8" ht="15" customHeight="1">
      <c r="A138" s="43">
        <v>2713</v>
      </c>
      <c r="B138" s="222" t="s">
        <v>172</v>
      </c>
      <c r="C138" s="222">
        <v>1</v>
      </c>
      <c r="D138" s="222">
        <v>3</v>
      </c>
      <c r="E138" s="103" t="s">
        <v>641</v>
      </c>
      <c r="F138" s="33">
        <f t="shared" si="2"/>
        <v>0</v>
      </c>
      <c r="G138" s="33"/>
      <c r="H138" s="33"/>
    </row>
    <row r="139" spans="1:8" ht="18" customHeight="1">
      <c r="A139" s="43">
        <v>2720</v>
      </c>
      <c r="B139" s="76" t="s">
        <v>172</v>
      </c>
      <c r="C139" s="76">
        <v>2</v>
      </c>
      <c r="D139" s="76">
        <v>0</v>
      </c>
      <c r="E139" s="95" t="s">
        <v>642</v>
      </c>
      <c r="F139" s="33">
        <f t="shared" si="2"/>
        <v>1250</v>
      </c>
      <c r="G139" s="33">
        <f>G140</f>
        <v>1250</v>
      </c>
      <c r="H139" s="33">
        <f>SUM(H140:H143)</f>
        <v>0</v>
      </c>
    </row>
    <row r="140" spans="1:8" ht="15" customHeight="1">
      <c r="A140" s="43">
        <v>2721</v>
      </c>
      <c r="B140" s="222" t="s">
        <v>172</v>
      </c>
      <c r="C140" s="222">
        <v>2</v>
      </c>
      <c r="D140" s="222">
        <v>1</v>
      </c>
      <c r="E140" s="103" t="s">
        <v>643</v>
      </c>
      <c r="F140" s="33">
        <f t="shared" si="2"/>
        <v>1250</v>
      </c>
      <c r="G140" s="33">
        <v>1250</v>
      </c>
      <c r="H140" s="33"/>
    </row>
    <row r="141" spans="1:8" ht="15" customHeight="1" hidden="1">
      <c r="A141" s="43">
        <v>2722</v>
      </c>
      <c r="B141" s="222" t="s">
        <v>172</v>
      </c>
      <c r="C141" s="222">
        <v>2</v>
      </c>
      <c r="D141" s="222">
        <v>2</v>
      </c>
      <c r="E141" s="103" t="s">
        <v>644</v>
      </c>
      <c r="F141" s="33">
        <f t="shared" si="2"/>
        <v>0</v>
      </c>
      <c r="G141" s="33"/>
      <c r="H141" s="33"/>
    </row>
    <row r="142" spans="1:8" ht="15" customHeight="1" hidden="1">
      <c r="A142" s="43">
        <v>2723</v>
      </c>
      <c r="B142" s="222" t="s">
        <v>172</v>
      </c>
      <c r="C142" s="222">
        <v>2</v>
      </c>
      <c r="D142" s="222">
        <v>3</v>
      </c>
      <c r="E142" s="103" t="s">
        <v>645</v>
      </c>
      <c r="F142" s="33">
        <f t="shared" si="2"/>
        <v>0</v>
      </c>
      <c r="G142" s="33"/>
      <c r="H142" s="33"/>
    </row>
    <row r="143" spans="1:8" ht="15" customHeight="1" hidden="1">
      <c r="A143" s="43">
        <v>2724</v>
      </c>
      <c r="B143" s="222" t="s">
        <v>172</v>
      </c>
      <c r="C143" s="222">
        <v>2</v>
      </c>
      <c r="D143" s="222">
        <v>4</v>
      </c>
      <c r="E143" s="103" t="s">
        <v>646</v>
      </c>
      <c r="F143" s="33">
        <f t="shared" si="2"/>
        <v>0</v>
      </c>
      <c r="G143" s="33"/>
      <c r="H143" s="33"/>
    </row>
    <row r="144" spans="1:8" ht="15" customHeight="1" hidden="1">
      <c r="A144" s="43">
        <v>2730</v>
      </c>
      <c r="B144" s="76" t="s">
        <v>172</v>
      </c>
      <c r="C144" s="76">
        <v>3</v>
      </c>
      <c r="D144" s="76">
        <v>0</v>
      </c>
      <c r="E144" s="95" t="s">
        <v>647</v>
      </c>
      <c r="F144" s="33">
        <f t="shared" si="2"/>
        <v>0</v>
      </c>
      <c r="G144" s="33">
        <f>SUM(G145:G148)</f>
        <v>0</v>
      </c>
      <c r="H144" s="33">
        <f>SUM(H145:H148)</f>
        <v>0</v>
      </c>
    </row>
    <row r="145" spans="1:8" ht="24.75" customHeight="1" hidden="1">
      <c r="A145" s="43">
        <v>2731</v>
      </c>
      <c r="B145" s="222" t="s">
        <v>172</v>
      </c>
      <c r="C145" s="222">
        <v>3</v>
      </c>
      <c r="D145" s="222">
        <v>1</v>
      </c>
      <c r="E145" s="103" t="s">
        <v>648</v>
      </c>
      <c r="F145" s="33">
        <f t="shared" si="2"/>
        <v>0</v>
      </c>
      <c r="G145" s="33"/>
      <c r="H145" s="33"/>
    </row>
    <row r="146" spans="1:8" ht="27.75" customHeight="1" hidden="1">
      <c r="A146" s="43">
        <v>2732</v>
      </c>
      <c r="B146" s="222" t="s">
        <v>172</v>
      </c>
      <c r="C146" s="222">
        <v>3</v>
      </c>
      <c r="D146" s="222">
        <v>2</v>
      </c>
      <c r="E146" s="103" t="s">
        <v>649</v>
      </c>
      <c r="F146" s="33">
        <f t="shared" si="2"/>
        <v>0</v>
      </c>
      <c r="G146" s="33"/>
      <c r="H146" s="33"/>
    </row>
    <row r="147" spans="1:8" ht="24.75" customHeight="1" hidden="1">
      <c r="A147" s="43">
        <v>2733</v>
      </c>
      <c r="B147" s="222" t="s">
        <v>172</v>
      </c>
      <c r="C147" s="222">
        <v>3</v>
      </c>
      <c r="D147" s="222">
        <v>3</v>
      </c>
      <c r="E147" s="103" t="s">
        <v>650</v>
      </c>
      <c r="F147" s="33">
        <f t="shared" si="2"/>
        <v>0</v>
      </c>
      <c r="G147" s="33"/>
      <c r="H147" s="33"/>
    </row>
    <row r="148" spans="1:8" ht="24.75" customHeight="1" hidden="1">
      <c r="A148" s="43">
        <v>2734</v>
      </c>
      <c r="B148" s="222" t="s">
        <v>172</v>
      </c>
      <c r="C148" s="222">
        <v>3</v>
      </c>
      <c r="D148" s="222">
        <v>4</v>
      </c>
      <c r="E148" s="103" t="s">
        <v>651</v>
      </c>
      <c r="F148" s="33">
        <f t="shared" si="2"/>
        <v>0</v>
      </c>
      <c r="G148" s="33"/>
      <c r="H148" s="33"/>
    </row>
    <row r="149" spans="1:8" ht="27" customHeight="1" hidden="1">
      <c r="A149" s="43">
        <v>2740</v>
      </c>
      <c r="B149" s="76" t="s">
        <v>172</v>
      </c>
      <c r="C149" s="76">
        <v>4</v>
      </c>
      <c r="D149" s="76">
        <v>0</v>
      </c>
      <c r="E149" s="95" t="s">
        <v>652</v>
      </c>
      <c r="F149" s="33">
        <f aca="true" t="shared" si="3" ref="F149:F195">SUM(G149:H149)</f>
        <v>0</v>
      </c>
      <c r="G149" s="33">
        <f>SUM(G150)</f>
        <v>0</v>
      </c>
      <c r="H149" s="33">
        <f>SUM(H150)</f>
        <v>0</v>
      </c>
    </row>
    <row r="150" spans="1:8" ht="16.5" customHeight="1" hidden="1">
      <c r="A150" s="43">
        <v>2741</v>
      </c>
      <c r="B150" s="222" t="s">
        <v>172</v>
      </c>
      <c r="C150" s="222">
        <v>4</v>
      </c>
      <c r="D150" s="222">
        <v>1</v>
      </c>
      <c r="E150" s="103" t="s">
        <v>653</v>
      </c>
      <c r="F150" s="33">
        <f t="shared" si="3"/>
        <v>0</v>
      </c>
      <c r="G150" s="33"/>
      <c r="H150" s="33"/>
    </row>
    <row r="151" spans="1:8" ht="25.5" customHeight="1" hidden="1">
      <c r="A151" s="43">
        <v>2750</v>
      </c>
      <c r="B151" s="76" t="s">
        <v>172</v>
      </c>
      <c r="C151" s="76">
        <v>5</v>
      </c>
      <c r="D151" s="76">
        <v>0</v>
      </c>
      <c r="E151" s="95" t="s">
        <v>654</v>
      </c>
      <c r="F151" s="33">
        <f t="shared" si="3"/>
        <v>0</v>
      </c>
      <c r="G151" s="33">
        <f>SUM(G152)</f>
        <v>0</v>
      </c>
      <c r="H151" s="33">
        <f>SUM(H152)</f>
        <v>0</v>
      </c>
    </row>
    <row r="152" spans="1:8" ht="27" hidden="1">
      <c r="A152" s="43">
        <v>2751</v>
      </c>
      <c r="B152" s="222" t="s">
        <v>172</v>
      </c>
      <c r="C152" s="222">
        <v>5</v>
      </c>
      <c r="D152" s="222">
        <v>1</v>
      </c>
      <c r="E152" s="103" t="s">
        <v>655</v>
      </c>
      <c r="F152" s="33">
        <f t="shared" si="3"/>
        <v>0</v>
      </c>
      <c r="G152" s="33"/>
      <c r="H152" s="33"/>
    </row>
    <row r="153" spans="1:8" ht="27.75" customHeight="1" hidden="1">
      <c r="A153" s="43">
        <v>2760</v>
      </c>
      <c r="B153" s="76" t="s">
        <v>172</v>
      </c>
      <c r="C153" s="76">
        <v>6</v>
      </c>
      <c r="D153" s="76">
        <v>0</v>
      </c>
      <c r="E153" s="95" t="s">
        <v>656</v>
      </c>
      <c r="F153" s="33">
        <f t="shared" si="3"/>
        <v>0</v>
      </c>
      <c r="G153" s="33">
        <f>SUM(G154:G155)</f>
        <v>0</v>
      </c>
      <c r="H153" s="33">
        <f>SUM(H154:H155)</f>
        <v>0</v>
      </c>
    </row>
    <row r="154" spans="1:8" ht="27" hidden="1">
      <c r="A154" s="43">
        <v>2761</v>
      </c>
      <c r="B154" s="222" t="s">
        <v>172</v>
      </c>
      <c r="C154" s="222">
        <v>6</v>
      </c>
      <c r="D154" s="222">
        <v>1</v>
      </c>
      <c r="E154" s="103" t="s">
        <v>657</v>
      </c>
      <c r="F154" s="33">
        <f t="shared" si="3"/>
        <v>0</v>
      </c>
      <c r="G154" s="33">
        <v>0</v>
      </c>
      <c r="H154" s="33">
        <v>0</v>
      </c>
    </row>
    <row r="155" spans="1:8" ht="17.25" customHeight="1" hidden="1">
      <c r="A155" s="43">
        <v>2762</v>
      </c>
      <c r="B155" s="222" t="s">
        <v>172</v>
      </c>
      <c r="C155" s="222">
        <v>6</v>
      </c>
      <c r="D155" s="222">
        <v>2</v>
      </c>
      <c r="E155" s="103" t="s">
        <v>658</v>
      </c>
      <c r="F155" s="33">
        <f t="shared" si="3"/>
        <v>0</v>
      </c>
      <c r="G155" s="33"/>
      <c r="H155" s="33">
        <v>0</v>
      </c>
    </row>
    <row r="156" spans="1:10" s="92" customFormat="1" ht="39.75" customHeight="1">
      <c r="A156" s="43">
        <v>2800</v>
      </c>
      <c r="B156" s="76" t="s">
        <v>173</v>
      </c>
      <c r="C156" s="76">
        <v>0</v>
      </c>
      <c r="D156" s="76">
        <v>0</v>
      </c>
      <c r="E156" s="123" t="s">
        <v>659</v>
      </c>
      <c r="F156" s="33">
        <f t="shared" si="3"/>
        <v>531480</v>
      </c>
      <c r="G156" s="33">
        <f>SUM(G157+G159+G167+G171+G175+G177)</f>
        <v>6480</v>
      </c>
      <c r="H156" s="33">
        <f>SUM(H157+H159+H167+H171+H175+H177)</f>
        <v>525000</v>
      </c>
      <c r="I156" s="91"/>
      <c r="J156" s="125"/>
    </row>
    <row r="157" spans="1:8" ht="15" customHeight="1">
      <c r="A157" s="43">
        <v>2810</v>
      </c>
      <c r="B157" s="222" t="s">
        <v>173</v>
      </c>
      <c r="C157" s="222">
        <v>1</v>
      </c>
      <c r="D157" s="222">
        <v>0</v>
      </c>
      <c r="E157" s="95" t="s">
        <v>660</v>
      </c>
      <c r="F157" s="33">
        <f t="shared" si="3"/>
        <v>250</v>
      </c>
      <c r="G157" s="33">
        <f>SUM(G158)</f>
        <v>250</v>
      </c>
      <c r="H157" s="33">
        <f>SUM(H158)</f>
        <v>0</v>
      </c>
    </row>
    <row r="158" spans="1:8" ht="14.25" customHeight="1">
      <c r="A158" s="43">
        <v>2811</v>
      </c>
      <c r="B158" s="222" t="s">
        <v>173</v>
      </c>
      <c r="C158" s="222">
        <v>1</v>
      </c>
      <c r="D158" s="222">
        <v>1</v>
      </c>
      <c r="E158" s="103" t="s">
        <v>661</v>
      </c>
      <c r="F158" s="33">
        <f t="shared" si="3"/>
        <v>250</v>
      </c>
      <c r="G158" s="33">
        <v>250</v>
      </c>
      <c r="H158" s="33"/>
    </row>
    <row r="159" spans="1:8" ht="14.25" customHeight="1">
      <c r="A159" s="43">
        <v>2820</v>
      </c>
      <c r="B159" s="76" t="s">
        <v>173</v>
      </c>
      <c r="C159" s="76">
        <v>2</v>
      </c>
      <c r="D159" s="76">
        <v>0</v>
      </c>
      <c r="E159" s="95" t="s">
        <v>662</v>
      </c>
      <c r="F159" s="33">
        <f t="shared" si="3"/>
        <v>524070</v>
      </c>
      <c r="G159" s="33">
        <f>G163+G166</f>
        <v>4070</v>
      </c>
      <c r="H159" s="33">
        <f>SUM(H160:H166)</f>
        <v>520000</v>
      </c>
    </row>
    <row r="160" spans="1:8" ht="14.25" customHeight="1">
      <c r="A160" s="43">
        <v>2821</v>
      </c>
      <c r="B160" s="222" t="s">
        <v>173</v>
      </c>
      <c r="C160" s="222">
        <v>2</v>
      </c>
      <c r="D160" s="222">
        <v>1</v>
      </c>
      <c r="E160" s="103" t="s">
        <v>663</v>
      </c>
      <c r="F160" s="33">
        <f t="shared" si="3"/>
        <v>0</v>
      </c>
      <c r="G160" s="33">
        <v>0</v>
      </c>
      <c r="H160" s="33">
        <v>0</v>
      </c>
    </row>
    <row r="161" spans="1:8" ht="14.25" customHeight="1">
      <c r="A161" s="43">
        <v>2822</v>
      </c>
      <c r="B161" s="222" t="s">
        <v>173</v>
      </c>
      <c r="C161" s="222">
        <v>2</v>
      </c>
      <c r="D161" s="222">
        <v>2</v>
      </c>
      <c r="E161" s="103" t="s">
        <v>664</v>
      </c>
      <c r="F161" s="33">
        <f t="shared" si="3"/>
        <v>0</v>
      </c>
      <c r="G161" s="33">
        <v>0</v>
      </c>
      <c r="H161" s="33">
        <v>0</v>
      </c>
    </row>
    <row r="162" spans="1:8" ht="14.25" customHeight="1">
      <c r="A162" s="43">
        <v>2823</v>
      </c>
      <c r="B162" s="222" t="s">
        <v>173</v>
      </c>
      <c r="C162" s="222">
        <v>2</v>
      </c>
      <c r="D162" s="222">
        <v>3</v>
      </c>
      <c r="E162" s="103" t="s">
        <v>665</v>
      </c>
      <c r="F162" s="33">
        <f t="shared" si="3"/>
        <v>490000</v>
      </c>
      <c r="G162" s="33">
        <v>0</v>
      </c>
      <c r="H162" s="33">
        <v>490000</v>
      </c>
    </row>
    <row r="163" spans="1:8" ht="14.25" customHeight="1">
      <c r="A163" s="43">
        <v>2824</v>
      </c>
      <c r="B163" s="222" t="s">
        <v>173</v>
      </c>
      <c r="C163" s="222">
        <v>2</v>
      </c>
      <c r="D163" s="222">
        <v>4</v>
      </c>
      <c r="E163" s="103" t="s">
        <v>666</v>
      </c>
      <c r="F163" s="33">
        <f t="shared" si="3"/>
        <v>4070</v>
      </c>
      <c r="G163" s="33">
        <v>4070</v>
      </c>
      <c r="H163" s="33">
        <v>0</v>
      </c>
    </row>
    <row r="164" spans="1:8" ht="14.25" customHeight="1" hidden="1">
      <c r="A164" s="43">
        <v>2825</v>
      </c>
      <c r="B164" s="222" t="s">
        <v>173</v>
      </c>
      <c r="C164" s="222">
        <v>2</v>
      </c>
      <c r="D164" s="222">
        <v>5</v>
      </c>
      <c r="E164" s="103" t="s">
        <v>667</v>
      </c>
      <c r="F164" s="33">
        <f t="shared" si="3"/>
        <v>0</v>
      </c>
      <c r="G164" s="33"/>
      <c r="H164" s="33"/>
    </row>
    <row r="165" spans="1:8" ht="14.25" customHeight="1" hidden="1">
      <c r="A165" s="43">
        <v>2826</v>
      </c>
      <c r="B165" s="222" t="s">
        <v>173</v>
      </c>
      <c r="C165" s="222">
        <v>2</v>
      </c>
      <c r="D165" s="222">
        <v>6</v>
      </c>
      <c r="E165" s="103" t="s">
        <v>668</v>
      </c>
      <c r="F165" s="33">
        <f t="shared" si="3"/>
        <v>0</v>
      </c>
      <c r="G165" s="33"/>
      <c r="H165" s="33"/>
    </row>
    <row r="166" spans="1:8" ht="27">
      <c r="A166" s="43">
        <v>2827</v>
      </c>
      <c r="B166" s="222" t="s">
        <v>173</v>
      </c>
      <c r="C166" s="222">
        <v>2</v>
      </c>
      <c r="D166" s="222">
        <v>7</v>
      </c>
      <c r="E166" s="103" t="s">
        <v>669</v>
      </c>
      <c r="F166" s="33">
        <f t="shared" si="3"/>
        <v>30000</v>
      </c>
      <c r="G166" s="33">
        <v>0</v>
      </c>
      <c r="H166" s="33">
        <v>30000</v>
      </c>
    </row>
    <row r="167" spans="1:8" ht="29.25" customHeight="1">
      <c r="A167" s="43">
        <v>2830</v>
      </c>
      <c r="B167" s="76" t="s">
        <v>173</v>
      </c>
      <c r="C167" s="76">
        <v>3</v>
      </c>
      <c r="D167" s="76">
        <v>0</v>
      </c>
      <c r="E167" s="95" t="s">
        <v>670</v>
      </c>
      <c r="F167" s="33">
        <f t="shared" si="3"/>
        <v>250</v>
      </c>
      <c r="G167" s="33">
        <f>SUM(G168:G170)</f>
        <v>250</v>
      </c>
      <c r="H167" s="33">
        <f>SUM(H168:H170)</f>
        <v>0</v>
      </c>
    </row>
    <row r="168" spans="1:8" ht="17.25" hidden="1">
      <c r="A168" s="43">
        <v>2831</v>
      </c>
      <c r="B168" s="222" t="s">
        <v>173</v>
      </c>
      <c r="C168" s="222">
        <v>3</v>
      </c>
      <c r="D168" s="222">
        <v>1</v>
      </c>
      <c r="E168" s="103" t="s">
        <v>671</v>
      </c>
      <c r="F168" s="33">
        <f t="shared" si="3"/>
        <v>0</v>
      </c>
      <c r="G168" s="33"/>
      <c r="H168" s="33"/>
    </row>
    <row r="169" spans="1:8" ht="17.25" hidden="1">
      <c r="A169" s="43">
        <v>2832</v>
      </c>
      <c r="B169" s="222" t="s">
        <v>173</v>
      </c>
      <c r="C169" s="222">
        <v>3</v>
      </c>
      <c r="D169" s="222">
        <v>2</v>
      </c>
      <c r="E169" s="103" t="s">
        <v>672</v>
      </c>
      <c r="F169" s="33">
        <f t="shared" si="3"/>
        <v>0</v>
      </c>
      <c r="G169" s="33"/>
      <c r="H169" s="33"/>
    </row>
    <row r="170" spans="1:8" ht="14.25" customHeight="1">
      <c r="A170" s="43">
        <v>2833</v>
      </c>
      <c r="B170" s="222" t="s">
        <v>173</v>
      </c>
      <c r="C170" s="222">
        <v>3</v>
      </c>
      <c r="D170" s="222">
        <v>3</v>
      </c>
      <c r="E170" s="103" t="s">
        <v>673</v>
      </c>
      <c r="F170" s="33">
        <f t="shared" si="3"/>
        <v>250</v>
      </c>
      <c r="G170" s="33">
        <v>250</v>
      </c>
      <c r="H170" s="33">
        <v>0</v>
      </c>
    </row>
    <row r="171" spans="1:8" ht="26.25" customHeight="1">
      <c r="A171" s="43">
        <v>2840</v>
      </c>
      <c r="B171" s="76" t="s">
        <v>173</v>
      </c>
      <c r="C171" s="76">
        <v>4</v>
      </c>
      <c r="D171" s="76">
        <v>0</v>
      </c>
      <c r="E171" s="95" t="s">
        <v>674</v>
      </c>
      <c r="F171" s="33">
        <f t="shared" si="3"/>
        <v>1910</v>
      </c>
      <c r="G171" s="33">
        <f>SUM(G172:G174)</f>
        <v>1910</v>
      </c>
      <c r="H171" s="33">
        <f>SUM(H172:H174)</f>
        <v>0</v>
      </c>
    </row>
    <row r="172" spans="1:8" ht="17.25">
      <c r="A172" s="43">
        <v>2841</v>
      </c>
      <c r="B172" s="222" t="s">
        <v>173</v>
      </c>
      <c r="C172" s="222">
        <v>4</v>
      </c>
      <c r="D172" s="222">
        <v>1</v>
      </c>
      <c r="E172" s="103" t="s">
        <v>675</v>
      </c>
      <c r="F172" s="33">
        <f t="shared" si="3"/>
        <v>0</v>
      </c>
      <c r="G172" s="33">
        <v>0</v>
      </c>
      <c r="H172" s="33">
        <v>0</v>
      </c>
    </row>
    <row r="173" spans="1:8" ht="26.25" customHeight="1">
      <c r="A173" s="43">
        <v>2842</v>
      </c>
      <c r="B173" s="222" t="s">
        <v>173</v>
      </c>
      <c r="C173" s="222">
        <v>4</v>
      </c>
      <c r="D173" s="222">
        <v>2</v>
      </c>
      <c r="E173" s="103" t="s">
        <v>676</v>
      </c>
      <c r="F173" s="33">
        <f t="shared" si="3"/>
        <v>1110</v>
      </c>
      <c r="G173" s="33">
        <v>1110</v>
      </c>
      <c r="H173" s="33">
        <v>0</v>
      </c>
    </row>
    <row r="174" spans="1:8" ht="16.5" customHeight="1">
      <c r="A174" s="43">
        <v>2843</v>
      </c>
      <c r="B174" s="222" t="s">
        <v>173</v>
      </c>
      <c r="C174" s="222">
        <v>4</v>
      </c>
      <c r="D174" s="222">
        <v>3</v>
      </c>
      <c r="E174" s="103" t="s">
        <v>677</v>
      </c>
      <c r="F174" s="33">
        <f t="shared" si="3"/>
        <v>800</v>
      </c>
      <c r="G174" s="33">
        <v>800</v>
      </c>
      <c r="H174" s="33">
        <v>0</v>
      </c>
    </row>
    <row r="175" spans="1:8" ht="28.5" customHeight="1">
      <c r="A175" s="43">
        <v>2850</v>
      </c>
      <c r="B175" s="76" t="s">
        <v>173</v>
      </c>
      <c r="C175" s="76">
        <v>5</v>
      </c>
      <c r="D175" s="76">
        <v>0</v>
      </c>
      <c r="E175" s="140" t="s">
        <v>678</v>
      </c>
      <c r="F175" s="33">
        <f t="shared" si="3"/>
        <v>5000</v>
      </c>
      <c r="G175" s="33">
        <f>SUM(G176)</f>
        <v>0</v>
      </c>
      <c r="H175" s="33">
        <f>SUM(H176)</f>
        <v>5000</v>
      </c>
    </row>
    <row r="176" spans="1:8" ht="26.25" customHeight="1">
      <c r="A176" s="43">
        <v>2851</v>
      </c>
      <c r="B176" s="76" t="s">
        <v>173</v>
      </c>
      <c r="C176" s="76">
        <v>5</v>
      </c>
      <c r="D176" s="76">
        <v>1</v>
      </c>
      <c r="E176" s="141" t="s">
        <v>679</v>
      </c>
      <c r="F176" s="33">
        <f t="shared" si="3"/>
        <v>5000</v>
      </c>
      <c r="G176" s="33">
        <v>0</v>
      </c>
      <c r="H176" s="33">
        <v>5000</v>
      </c>
    </row>
    <row r="177" spans="1:8" ht="26.25" customHeight="1" hidden="1">
      <c r="A177" s="43">
        <v>2860</v>
      </c>
      <c r="B177" s="76" t="s">
        <v>173</v>
      </c>
      <c r="C177" s="76">
        <v>6</v>
      </c>
      <c r="D177" s="76">
        <v>0</v>
      </c>
      <c r="E177" s="140" t="s">
        <v>680</v>
      </c>
      <c r="F177" s="33">
        <f t="shared" si="3"/>
        <v>0</v>
      </c>
      <c r="G177" s="33">
        <f>SUM(G178)</f>
        <v>0</v>
      </c>
      <c r="H177" s="33">
        <f>SUM(H178)</f>
        <v>0</v>
      </c>
    </row>
    <row r="178" spans="1:8" ht="26.25" customHeight="1" hidden="1">
      <c r="A178" s="43">
        <v>2861</v>
      </c>
      <c r="B178" s="222" t="s">
        <v>173</v>
      </c>
      <c r="C178" s="222">
        <v>6</v>
      </c>
      <c r="D178" s="222">
        <v>1</v>
      </c>
      <c r="E178" s="141" t="s">
        <v>681</v>
      </c>
      <c r="F178" s="33">
        <f t="shared" si="3"/>
        <v>0</v>
      </c>
      <c r="G178" s="33"/>
      <c r="H178" s="33"/>
    </row>
    <row r="179" spans="1:10" s="92" customFormat="1" ht="42.75" customHeight="1">
      <c r="A179" s="43">
        <v>2900</v>
      </c>
      <c r="B179" s="76" t="s">
        <v>174</v>
      </c>
      <c r="C179" s="76">
        <v>0</v>
      </c>
      <c r="D179" s="76">
        <v>0</v>
      </c>
      <c r="E179" s="123" t="s">
        <v>682</v>
      </c>
      <c r="F179" s="33">
        <f t="shared" si="3"/>
        <v>131275.2</v>
      </c>
      <c r="G179" s="33">
        <f>SUM(G180+G183+G186+G189+G192+G195+G197+G199)</f>
        <v>131275.2</v>
      </c>
      <c r="H179" s="33">
        <f>SUM(H180+H183+H186+H189+H192+H195+H197+H199)</f>
        <v>0</v>
      </c>
      <c r="I179" s="91"/>
      <c r="J179" s="125"/>
    </row>
    <row r="180" spans="1:8" ht="26.25" customHeight="1">
      <c r="A180" s="43">
        <v>2910</v>
      </c>
      <c r="B180" s="76" t="s">
        <v>174</v>
      </c>
      <c r="C180" s="76">
        <v>1</v>
      </c>
      <c r="D180" s="76">
        <v>0</v>
      </c>
      <c r="E180" s="95" t="s">
        <v>683</v>
      </c>
      <c r="F180" s="33">
        <f t="shared" si="3"/>
        <v>94640</v>
      </c>
      <c r="G180" s="33">
        <f>SUM(G181:G182)</f>
        <v>94640</v>
      </c>
      <c r="H180" s="33">
        <f>SUM(H181:H182)</f>
        <v>0</v>
      </c>
    </row>
    <row r="181" spans="1:12" ht="18.75" customHeight="1">
      <c r="A181" s="43">
        <v>2911</v>
      </c>
      <c r="B181" s="222" t="s">
        <v>174</v>
      </c>
      <c r="C181" s="222">
        <v>1</v>
      </c>
      <c r="D181" s="222">
        <v>1</v>
      </c>
      <c r="E181" s="103" t="s">
        <v>684</v>
      </c>
      <c r="F181" s="33">
        <f t="shared" si="3"/>
        <v>94640</v>
      </c>
      <c r="G181" s="33">
        <v>94640</v>
      </c>
      <c r="H181" s="33"/>
      <c r="K181" s="46"/>
      <c r="L181" s="46"/>
    </row>
    <row r="182" spans="1:8" ht="18.75" customHeight="1">
      <c r="A182" s="43">
        <v>2912</v>
      </c>
      <c r="B182" s="222" t="s">
        <v>174</v>
      </c>
      <c r="C182" s="222">
        <v>1</v>
      </c>
      <c r="D182" s="222">
        <v>2</v>
      </c>
      <c r="E182" s="103" t="s">
        <v>685</v>
      </c>
      <c r="F182" s="33">
        <f t="shared" si="3"/>
        <v>0</v>
      </c>
      <c r="G182" s="33">
        <v>0</v>
      </c>
      <c r="H182" s="33">
        <v>0</v>
      </c>
    </row>
    <row r="183" spans="1:8" ht="15" customHeight="1">
      <c r="A183" s="43">
        <v>2920</v>
      </c>
      <c r="B183" s="76" t="s">
        <v>174</v>
      </c>
      <c r="C183" s="76">
        <v>2</v>
      </c>
      <c r="D183" s="76">
        <v>0</v>
      </c>
      <c r="E183" s="95" t="s">
        <v>686</v>
      </c>
      <c r="F183" s="33">
        <f t="shared" si="3"/>
        <v>5000</v>
      </c>
      <c r="G183" s="33">
        <f>SUM(G184:G185)</f>
        <v>5000</v>
      </c>
      <c r="H183" s="33">
        <f>SUM(H184:H185)</f>
        <v>0</v>
      </c>
    </row>
    <row r="184" spans="1:8" ht="18.75" customHeight="1">
      <c r="A184" s="43">
        <v>2921</v>
      </c>
      <c r="B184" s="222" t="s">
        <v>174</v>
      </c>
      <c r="C184" s="222">
        <v>2</v>
      </c>
      <c r="D184" s="222">
        <v>1</v>
      </c>
      <c r="E184" s="103" t="s">
        <v>687</v>
      </c>
      <c r="F184" s="33">
        <f t="shared" si="3"/>
        <v>0</v>
      </c>
      <c r="G184" s="33"/>
      <c r="H184" s="33"/>
    </row>
    <row r="185" spans="1:8" ht="18.75" customHeight="1">
      <c r="A185" s="43">
        <v>2922</v>
      </c>
      <c r="B185" s="222" t="s">
        <v>174</v>
      </c>
      <c r="C185" s="222">
        <v>2</v>
      </c>
      <c r="D185" s="222">
        <v>2</v>
      </c>
      <c r="E185" s="103" t="s">
        <v>688</v>
      </c>
      <c r="F185" s="33">
        <f t="shared" si="3"/>
        <v>5000</v>
      </c>
      <c r="G185" s="33">
        <v>5000</v>
      </c>
      <c r="H185" s="33"/>
    </row>
    <row r="186" spans="1:8" ht="39" customHeight="1" hidden="1">
      <c r="A186" s="43">
        <v>2930</v>
      </c>
      <c r="B186" s="76" t="s">
        <v>174</v>
      </c>
      <c r="C186" s="76">
        <v>3</v>
      </c>
      <c r="D186" s="76">
        <v>0</v>
      </c>
      <c r="E186" s="95" t="s">
        <v>689</v>
      </c>
      <c r="F186" s="33">
        <f t="shared" si="3"/>
        <v>0</v>
      </c>
      <c r="G186" s="33">
        <f>SUM(G187:G188)</f>
        <v>0</v>
      </c>
      <c r="H186" s="33">
        <f>SUM(H187:H188)</f>
        <v>0</v>
      </c>
    </row>
    <row r="187" spans="1:8" ht="27" customHeight="1" hidden="1">
      <c r="A187" s="43">
        <v>2931</v>
      </c>
      <c r="B187" s="222" t="s">
        <v>174</v>
      </c>
      <c r="C187" s="222">
        <v>3</v>
      </c>
      <c r="D187" s="222">
        <v>1</v>
      </c>
      <c r="E187" s="103" t="s">
        <v>690</v>
      </c>
      <c r="F187" s="33">
        <f t="shared" si="3"/>
        <v>0</v>
      </c>
      <c r="G187" s="33"/>
      <c r="H187" s="33"/>
    </row>
    <row r="188" spans="1:8" ht="17.25" hidden="1">
      <c r="A188" s="43">
        <v>2932</v>
      </c>
      <c r="B188" s="222" t="s">
        <v>174</v>
      </c>
      <c r="C188" s="222">
        <v>3</v>
      </c>
      <c r="D188" s="222">
        <v>2</v>
      </c>
      <c r="E188" s="103" t="s">
        <v>691</v>
      </c>
      <c r="F188" s="33">
        <f t="shared" si="3"/>
        <v>0</v>
      </c>
      <c r="G188" s="33"/>
      <c r="H188" s="33"/>
    </row>
    <row r="189" spans="1:8" ht="16.5" customHeight="1" hidden="1">
      <c r="A189" s="43">
        <v>2940</v>
      </c>
      <c r="B189" s="76" t="s">
        <v>174</v>
      </c>
      <c r="C189" s="76">
        <v>4</v>
      </c>
      <c r="D189" s="76">
        <v>0</v>
      </c>
      <c r="E189" s="95" t="s">
        <v>692</v>
      </c>
      <c r="F189" s="33">
        <f t="shared" si="3"/>
        <v>0</v>
      </c>
      <c r="G189" s="33">
        <f>SUM(G190:G191)</f>
        <v>0</v>
      </c>
      <c r="H189" s="33">
        <f>SUM(H190:H191)</f>
        <v>0</v>
      </c>
    </row>
    <row r="190" spans="1:8" ht="16.5" customHeight="1" hidden="1">
      <c r="A190" s="43">
        <v>2941</v>
      </c>
      <c r="B190" s="222" t="s">
        <v>174</v>
      </c>
      <c r="C190" s="222">
        <v>4</v>
      </c>
      <c r="D190" s="222">
        <v>1</v>
      </c>
      <c r="E190" s="103" t="s">
        <v>693</v>
      </c>
      <c r="F190" s="33">
        <f t="shared" si="3"/>
        <v>0</v>
      </c>
      <c r="G190" s="33">
        <v>0</v>
      </c>
      <c r="H190" s="33"/>
    </row>
    <row r="191" spans="1:8" ht="16.5" customHeight="1" hidden="1">
      <c r="A191" s="43">
        <v>2942</v>
      </c>
      <c r="B191" s="222" t="s">
        <v>174</v>
      </c>
      <c r="C191" s="222">
        <v>4</v>
      </c>
      <c r="D191" s="222">
        <v>2</v>
      </c>
      <c r="E191" s="103" t="s">
        <v>694</v>
      </c>
      <c r="F191" s="33">
        <f t="shared" si="3"/>
        <v>0</v>
      </c>
      <c r="G191" s="33"/>
      <c r="H191" s="33"/>
    </row>
    <row r="192" spans="1:8" ht="27.75" customHeight="1">
      <c r="A192" s="43">
        <v>2950</v>
      </c>
      <c r="B192" s="76" t="s">
        <v>174</v>
      </c>
      <c r="C192" s="76">
        <v>5</v>
      </c>
      <c r="D192" s="76">
        <v>0</v>
      </c>
      <c r="E192" s="95" t="s">
        <v>695</v>
      </c>
      <c r="F192" s="33">
        <f t="shared" si="3"/>
        <v>31635.2</v>
      </c>
      <c r="G192" s="33">
        <f>SUM(G193:G194)</f>
        <v>31635.2</v>
      </c>
      <c r="H192" s="33">
        <f>SUM(H193:H194)</f>
        <v>0</v>
      </c>
    </row>
    <row r="193" spans="1:8" ht="17.25">
      <c r="A193" s="43">
        <v>2951</v>
      </c>
      <c r="B193" s="222" t="s">
        <v>174</v>
      </c>
      <c r="C193" s="222">
        <v>5</v>
      </c>
      <c r="D193" s="222">
        <v>1</v>
      </c>
      <c r="E193" s="103" t="s">
        <v>696</v>
      </c>
      <c r="F193" s="33">
        <f t="shared" si="3"/>
        <v>30195.2</v>
      </c>
      <c r="G193" s="33">
        <v>30195.2</v>
      </c>
      <c r="H193" s="33">
        <v>0</v>
      </c>
    </row>
    <row r="194" spans="1:8" ht="18" customHeight="1">
      <c r="A194" s="43">
        <v>2952</v>
      </c>
      <c r="B194" s="222" t="s">
        <v>174</v>
      </c>
      <c r="C194" s="222">
        <v>5</v>
      </c>
      <c r="D194" s="222">
        <v>2</v>
      </c>
      <c r="E194" s="103" t="s">
        <v>697</v>
      </c>
      <c r="F194" s="33">
        <f t="shared" si="3"/>
        <v>1440</v>
      </c>
      <c r="G194" s="33">
        <v>1440</v>
      </c>
      <c r="H194" s="33"/>
    </row>
    <row r="195" spans="1:8" ht="26.25" customHeight="1" hidden="1">
      <c r="A195" s="43">
        <v>2960</v>
      </c>
      <c r="B195" s="76" t="s">
        <v>174</v>
      </c>
      <c r="C195" s="76">
        <v>6</v>
      </c>
      <c r="D195" s="76">
        <v>0</v>
      </c>
      <c r="E195" s="95" t="s">
        <v>698</v>
      </c>
      <c r="F195" s="33">
        <f t="shared" si="3"/>
        <v>0</v>
      </c>
      <c r="G195" s="33">
        <f>SUM(G196)</f>
        <v>0</v>
      </c>
      <c r="H195" s="33">
        <f>SUM(H196)</f>
        <v>0</v>
      </c>
    </row>
    <row r="196" spans="1:8" ht="29.25" customHeight="1" hidden="1">
      <c r="A196" s="43">
        <v>2961</v>
      </c>
      <c r="B196" s="222" t="s">
        <v>174</v>
      </c>
      <c r="C196" s="222">
        <v>6</v>
      </c>
      <c r="D196" s="222">
        <v>1</v>
      </c>
      <c r="E196" s="103" t="s">
        <v>699</v>
      </c>
      <c r="F196" s="33">
        <f aca="true" t="shared" si="4" ref="F196:F221">SUM(G196:H196)</f>
        <v>0</v>
      </c>
      <c r="G196" s="33"/>
      <c r="H196" s="33"/>
    </row>
    <row r="197" spans="1:8" ht="26.25" customHeight="1">
      <c r="A197" s="43">
        <v>2970</v>
      </c>
      <c r="B197" s="76" t="s">
        <v>174</v>
      </c>
      <c r="C197" s="76">
        <v>7</v>
      </c>
      <c r="D197" s="76">
        <v>0</v>
      </c>
      <c r="E197" s="95" t="s">
        <v>700</v>
      </c>
      <c r="F197" s="33">
        <f t="shared" si="4"/>
        <v>0</v>
      </c>
      <c r="G197" s="33">
        <f>SUM(G198)</f>
        <v>0</v>
      </c>
      <c r="H197" s="33">
        <f>SUM(H198)</f>
        <v>0</v>
      </c>
    </row>
    <row r="198" spans="1:8" ht="26.25" customHeight="1">
      <c r="A198" s="43">
        <v>2971</v>
      </c>
      <c r="B198" s="222" t="s">
        <v>174</v>
      </c>
      <c r="C198" s="222">
        <v>7</v>
      </c>
      <c r="D198" s="222">
        <v>1</v>
      </c>
      <c r="E198" s="103" t="s">
        <v>701</v>
      </c>
      <c r="F198" s="33">
        <f t="shared" si="4"/>
        <v>0</v>
      </c>
      <c r="G198" s="33">
        <v>0</v>
      </c>
      <c r="H198" s="33">
        <v>0</v>
      </c>
    </row>
    <row r="199" spans="1:8" ht="17.25" customHeight="1" hidden="1">
      <c r="A199" s="43">
        <v>2980</v>
      </c>
      <c r="B199" s="76" t="s">
        <v>174</v>
      </c>
      <c r="C199" s="76">
        <v>8</v>
      </c>
      <c r="D199" s="76">
        <v>0</v>
      </c>
      <c r="E199" s="95" t="s">
        <v>702</v>
      </c>
      <c r="F199" s="33">
        <f t="shared" si="4"/>
        <v>0</v>
      </c>
      <c r="G199" s="33">
        <f>SUM(G200)</f>
        <v>0</v>
      </c>
      <c r="H199" s="33">
        <f>SUM(H200)</f>
        <v>0</v>
      </c>
    </row>
    <row r="200" spans="1:8" ht="20.25" customHeight="1" hidden="1">
      <c r="A200" s="43">
        <v>2981</v>
      </c>
      <c r="B200" s="222" t="s">
        <v>174</v>
      </c>
      <c r="C200" s="222">
        <v>8</v>
      </c>
      <c r="D200" s="222">
        <v>1</v>
      </c>
      <c r="E200" s="103" t="s">
        <v>703</v>
      </c>
      <c r="F200" s="33">
        <f t="shared" si="4"/>
        <v>0</v>
      </c>
      <c r="G200" s="33">
        <v>0</v>
      </c>
      <c r="H200" s="33">
        <v>0</v>
      </c>
    </row>
    <row r="201" spans="1:10" s="92" customFormat="1" ht="56.25" customHeight="1">
      <c r="A201" s="43">
        <v>3000</v>
      </c>
      <c r="B201" s="76" t="s">
        <v>175</v>
      </c>
      <c r="C201" s="76">
        <v>0</v>
      </c>
      <c r="D201" s="76">
        <v>0</v>
      </c>
      <c r="E201" s="123" t="s">
        <v>704</v>
      </c>
      <c r="F201" s="33">
        <f t="shared" si="4"/>
        <v>11850</v>
      </c>
      <c r="G201" s="33">
        <f>SUM(G202+G205+G207+G209+G211+G213+G215+G217+G219)</f>
        <v>11850</v>
      </c>
      <c r="H201" s="33">
        <f>SUM(H202+H205+H207+H209+H211+H213+H215+H217+H219)</f>
        <v>0</v>
      </c>
      <c r="I201" s="91"/>
      <c r="J201" s="125"/>
    </row>
    <row r="202" spans="1:8" ht="18.75" customHeight="1" hidden="1">
      <c r="A202" s="43">
        <v>3010</v>
      </c>
      <c r="B202" s="76" t="s">
        <v>175</v>
      </c>
      <c r="C202" s="76">
        <v>1</v>
      </c>
      <c r="D202" s="76">
        <v>0</v>
      </c>
      <c r="E202" s="95" t="s">
        <v>705</v>
      </c>
      <c r="F202" s="33">
        <f t="shared" si="4"/>
        <v>0</v>
      </c>
      <c r="G202" s="33">
        <f>SUM(G203:G204)</f>
        <v>0</v>
      </c>
      <c r="H202" s="33">
        <f>SUM(H203:H204)</f>
        <v>0</v>
      </c>
    </row>
    <row r="203" spans="1:8" ht="15.75" customHeight="1" hidden="1">
      <c r="A203" s="43">
        <v>3011</v>
      </c>
      <c r="B203" s="222" t="s">
        <v>175</v>
      </c>
      <c r="C203" s="222">
        <v>1</v>
      </c>
      <c r="D203" s="222">
        <v>1</v>
      </c>
      <c r="E203" s="103" t="s">
        <v>706</v>
      </c>
      <c r="F203" s="33">
        <f t="shared" si="4"/>
        <v>0</v>
      </c>
      <c r="G203" s="33"/>
      <c r="H203" s="33"/>
    </row>
    <row r="204" spans="1:8" ht="15.75" customHeight="1" hidden="1">
      <c r="A204" s="43">
        <v>3012</v>
      </c>
      <c r="B204" s="222" t="s">
        <v>175</v>
      </c>
      <c r="C204" s="222">
        <v>1</v>
      </c>
      <c r="D204" s="222">
        <v>2</v>
      </c>
      <c r="E204" s="103" t="s">
        <v>707</v>
      </c>
      <c r="F204" s="33">
        <f t="shared" si="4"/>
        <v>0</v>
      </c>
      <c r="G204" s="33"/>
      <c r="H204" s="33"/>
    </row>
    <row r="205" spans="1:8" ht="15.75" customHeight="1" hidden="1">
      <c r="A205" s="43">
        <v>3020</v>
      </c>
      <c r="B205" s="76" t="s">
        <v>175</v>
      </c>
      <c r="C205" s="76">
        <v>2</v>
      </c>
      <c r="D205" s="76">
        <v>0</v>
      </c>
      <c r="E205" s="95" t="s">
        <v>708</v>
      </c>
      <c r="F205" s="33">
        <f t="shared" si="4"/>
        <v>0</v>
      </c>
      <c r="G205" s="33">
        <f>SUM(G206)</f>
        <v>0</v>
      </c>
      <c r="H205" s="33">
        <f>SUM(H206)</f>
        <v>0</v>
      </c>
    </row>
    <row r="206" spans="1:8" ht="15.75" customHeight="1" hidden="1">
      <c r="A206" s="43">
        <v>3021</v>
      </c>
      <c r="B206" s="222" t="s">
        <v>175</v>
      </c>
      <c r="C206" s="222">
        <v>2</v>
      </c>
      <c r="D206" s="222">
        <v>1</v>
      </c>
      <c r="E206" s="103" t="s">
        <v>709</v>
      </c>
      <c r="F206" s="33">
        <f t="shared" si="4"/>
        <v>0</v>
      </c>
      <c r="G206" s="33"/>
      <c r="H206" s="33"/>
    </row>
    <row r="207" spans="1:8" ht="15.75" customHeight="1">
      <c r="A207" s="43">
        <v>3030</v>
      </c>
      <c r="B207" s="76" t="s">
        <v>175</v>
      </c>
      <c r="C207" s="76">
        <v>3</v>
      </c>
      <c r="D207" s="76">
        <v>0</v>
      </c>
      <c r="E207" s="95" t="s">
        <v>710</v>
      </c>
      <c r="F207" s="33">
        <f t="shared" si="4"/>
        <v>450</v>
      </c>
      <c r="G207" s="33">
        <f>SUM(G208)</f>
        <v>450</v>
      </c>
      <c r="H207" s="33">
        <f>SUM(H208)</f>
        <v>0</v>
      </c>
    </row>
    <row r="208" spans="1:10" s="99" customFormat="1" ht="15.75" customHeight="1">
      <c r="A208" s="43">
        <v>3031</v>
      </c>
      <c r="B208" s="222" t="s">
        <v>175</v>
      </c>
      <c r="C208" s="222">
        <v>3</v>
      </c>
      <c r="D208" s="222" t="s">
        <v>147</v>
      </c>
      <c r="E208" s="103" t="s">
        <v>711</v>
      </c>
      <c r="F208" s="33">
        <f t="shared" si="4"/>
        <v>450</v>
      </c>
      <c r="G208" s="33">
        <v>450</v>
      </c>
      <c r="H208" s="33">
        <f>SUM(H209)</f>
        <v>0</v>
      </c>
      <c r="I208" s="258"/>
      <c r="J208" s="142"/>
    </row>
    <row r="209" spans="1:8" ht="15.75" customHeight="1">
      <c r="A209" s="43">
        <v>3040</v>
      </c>
      <c r="B209" s="76" t="s">
        <v>175</v>
      </c>
      <c r="C209" s="76">
        <v>4</v>
      </c>
      <c r="D209" s="76">
        <v>0</v>
      </c>
      <c r="E209" s="95" t="s">
        <v>712</v>
      </c>
      <c r="F209" s="33">
        <f t="shared" si="4"/>
        <v>1800</v>
      </c>
      <c r="G209" s="33">
        <f>SUM(G210)</f>
        <v>1800</v>
      </c>
      <c r="H209" s="33">
        <f>SUM(H210)</f>
        <v>0</v>
      </c>
    </row>
    <row r="210" spans="1:8" ht="15.75" customHeight="1">
      <c r="A210" s="43">
        <v>3041</v>
      </c>
      <c r="B210" s="222" t="s">
        <v>175</v>
      </c>
      <c r="C210" s="222">
        <v>4</v>
      </c>
      <c r="D210" s="222">
        <v>1</v>
      </c>
      <c r="E210" s="103" t="s">
        <v>713</v>
      </c>
      <c r="F210" s="33">
        <f t="shared" si="4"/>
        <v>1800</v>
      </c>
      <c r="G210" s="33">
        <v>1800</v>
      </c>
      <c r="H210" s="33">
        <v>0</v>
      </c>
    </row>
    <row r="211" spans="1:8" ht="15.75" customHeight="1">
      <c r="A211" s="43">
        <v>3050</v>
      </c>
      <c r="B211" s="76" t="s">
        <v>175</v>
      </c>
      <c r="C211" s="76">
        <v>5</v>
      </c>
      <c r="D211" s="76">
        <v>0</v>
      </c>
      <c r="E211" s="95" t="s">
        <v>714</v>
      </c>
      <c r="F211" s="33">
        <f t="shared" si="4"/>
        <v>0</v>
      </c>
      <c r="G211" s="33">
        <f>SUM(G212)</f>
        <v>0</v>
      </c>
      <c r="H211" s="33">
        <f>SUM(H212)</f>
        <v>0</v>
      </c>
    </row>
    <row r="212" spans="1:8" ht="15.75" customHeight="1">
      <c r="A212" s="43">
        <v>3051</v>
      </c>
      <c r="B212" s="222" t="s">
        <v>175</v>
      </c>
      <c r="C212" s="222">
        <v>5</v>
      </c>
      <c r="D212" s="222">
        <v>1</v>
      </c>
      <c r="E212" s="103" t="s">
        <v>715</v>
      </c>
      <c r="F212" s="33">
        <f t="shared" si="4"/>
        <v>0</v>
      </c>
      <c r="G212" s="33">
        <v>0</v>
      </c>
      <c r="H212" s="33">
        <v>0</v>
      </c>
    </row>
    <row r="213" spans="1:8" ht="15.75" customHeight="1">
      <c r="A213" s="43">
        <v>3060</v>
      </c>
      <c r="B213" s="76" t="s">
        <v>175</v>
      </c>
      <c r="C213" s="76">
        <v>6</v>
      </c>
      <c r="D213" s="76">
        <v>0</v>
      </c>
      <c r="E213" s="95" t="s">
        <v>716</v>
      </c>
      <c r="F213" s="33">
        <f t="shared" si="4"/>
        <v>0</v>
      </c>
      <c r="G213" s="33">
        <f>SUM(G214)</f>
        <v>0</v>
      </c>
      <c r="H213" s="33">
        <f>SUM(H214)</f>
        <v>0</v>
      </c>
    </row>
    <row r="214" spans="1:8" ht="15.75" customHeight="1">
      <c r="A214" s="43">
        <v>3061</v>
      </c>
      <c r="B214" s="222" t="s">
        <v>175</v>
      </c>
      <c r="C214" s="222">
        <v>6</v>
      </c>
      <c r="D214" s="222">
        <v>1</v>
      </c>
      <c r="E214" s="103" t="s">
        <v>717</v>
      </c>
      <c r="F214" s="33">
        <f t="shared" si="4"/>
        <v>0</v>
      </c>
      <c r="G214" s="33">
        <v>0</v>
      </c>
      <c r="H214" s="33">
        <v>0</v>
      </c>
    </row>
    <row r="215" spans="1:8" ht="26.25" customHeight="1">
      <c r="A215" s="43">
        <v>3070</v>
      </c>
      <c r="B215" s="76" t="s">
        <v>175</v>
      </c>
      <c r="C215" s="76">
        <v>7</v>
      </c>
      <c r="D215" s="76">
        <v>0</v>
      </c>
      <c r="E215" s="95" t="s">
        <v>718</v>
      </c>
      <c r="F215" s="33">
        <f t="shared" si="4"/>
        <v>9600</v>
      </c>
      <c r="G215" s="33">
        <f>SUM(G216)</f>
        <v>9600</v>
      </c>
      <c r="H215" s="33">
        <f>SUM(H216)</f>
        <v>0</v>
      </c>
    </row>
    <row r="216" spans="1:8" ht="27.75" customHeight="1">
      <c r="A216" s="43">
        <v>3071</v>
      </c>
      <c r="B216" s="222" t="s">
        <v>175</v>
      </c>
      <c r="C216" s="222">
        <v>7</v>
      </c>
      <c r="D216" s="222">
        <v>1</v>
      </c>
      <c r="E216" s="103" t="s">
        <v>719</v>
      </c>
      <c r="F216" s="33">
        <f t="shared" si="4"/>
        <v>9600</v>
      </c>
      <c r="G216" s="33">
        <v>9600</v>
      </c>
      <c r="H216" s="33">
        <v>0</v>
      </c>
    </row>
    <row r="217" spans="1:8" ht="39.75" customHeight="1" hidden="1">
      <c r="A217" s="43">
        <v>3080</v>
      </c>
      <c r="B217" s="76" t="s">
        <v>175</v>
      </c>
      <c r="C217" s="76">
        <v>8</v>
      </c>
      <c r="D217" s="76">
        <v>0</v>
      </c>
      <c r="E217" s="95" t="s">
        <v>720</v>
      </c>
      <c r="F217" s="33">
        <f t="shared" si="4"/>
        <v>0</v>
      </c>
      <c r="G217" s="33">
        <f>SUM(G218)</f>
        <v>0</v>
      </c>
      <c r="H217" s="33">
        <f>SUM(H218)</f>
        <v>0</v>
      </c>
    </row>
    <row r="218" spans="1:8" ht="26.25" customHeight="1" hidden="1">
      <c r="A218" s="43">
        <v>3081</v>
      </c>
      <c r="B218" s="222" t="s">
        <v>175</v>
      </c>
      <c r="C218" s="222">
        <v>8</v>
      </c>
      <c r="D218" s="222">
        <v>1</v>
      </c>
      <c r="E218" s="103" t="s">
        <v>721</v>
      </c>
      <c r="F218" s="33">
        <f t="shared" si="4"/>
        <v>0</v>
      </c>
      <c r="G218" s="33"/>
      <c r="H218" s="33"/>
    </row>
    <row r="219" spans="1:8" ht="27.75" customHeight="1" hidden="1">
      <c r="A219" s="43">
        <v>3090</v>
      </c>
      <c r="B219" s="76" t="s">
        <v>175</v>
      </c>
      <c r="C219" s="76">
        <v>9</v>
      </c>
      <c r="D219" s="76">
        <v>0</v>
      </c>
      <c r="E219" s="95" t="s">
        <v>722</v>
      </c>
      <c r="F219" s="33">
        <f t="shared" si="4"/>
        <v>0</v>
      </c>
      <c r="G219" s="33">
        <f>SUM(G220:G221)</f>
        <v>0</v>
      </c>
      <c r="H219" s="33">
        <f>SUM(H220:H221)</f>
        <v>0</v>
      </c>
    </row>
    <row r="220" spans="1:8" ht="26.25" customHeight="1" hidden="1">
      <c r="A220" s="43">
        <v>3091</v>
      </c>
      <c r="B220" s="222" t="s">
        <v>175</v>
      </c>
      <c r="C220" s="222">
        <v>9</v>
      </c>
      <c r="D220" s="222">
        <v>1</v>
      </c>
      <c r="E220" s="103" t="s">
        <v>723</v>
      </c>
      <c r="F220" s="33">
        <f t="shared" si="4"/>
        <v>0</v>
      </c>
      <c r="G220" s="33"/>
      <c r="H220" s="33"/>
    </row>
    <row r="221" spans="1:8" ht="29.25" customHeight="1" hidden="1">
      <c r="A221" s="43">
        <v>3092</v>
      </c>
      <c r="B221" s="222" t="s">
        <v>175</v>
      </c>
      <c r="C221" s="222">
        <v>9</v>
      </c>
      <c r="D221" s="222">
        <v>2</v>
      </c>
      <c r="E221" s="103" t="s">
        <v>724</v>
      </c>
      <c r="F221" s="33">
        <f t="shared" si="4"/>
        <v>0</v>
      </c>
      <c r="G221" s="33"/>
      <c r="H221" s="33"/>
    </row>
    <row r="222" spans="1:10" s="92" customFormat="1" ht="42.75" customHeight="1">
      <c r="A222" s="43">
        <v>3100</v>
      </c>
      <c r="B222" s="76" t="s">
        <v>176</v>
      </c>
      <c r="C222" s="76">
        <v>0</v>
      </c>
      <c r="D222" s="76">
        <v>0</v>
      </c>
      <c r="E222" s="13" t="s">
        <v>725</v>
      </c>
      <c r="F222" s="33">
        <f>SUM(F223)</f>
        <v>28030</v>
      </c>
      <c r="G222" s="33">
        <f>SUM(G223)</f>
        <v>28030</v>
      </c>
      <c r="H222" s="33">
        <f>SUM(H223)</f>
        <v>0</v>
      </c>
      <c r="I222" s="91"/>
      <c r="J222" s="121"/>
    </row>
    <row r="223" spans="1:8" ht="27">
      <c r="A223" s="43">
        <v>3110</v>
      </c>
      <c r="B223" s="228" t="s">
        <v>176</v>
      </c>
      <c r="C223" s="228">
        <v>1</v>
      </c>
      <c r="D223" s="228">
        <v>0</v>
      </c>
      <c r="E223" s="140" t="s">
        <v>726</v>
      </c>
      <c r="F223" s="33">
        <f>SUM(F224)</f>
        <v>28030</v>
      </c>
      <c r="G223" s="33">
        <f>G224</f>
        <v>28030</v>
      </c>
      <c r="H223" s="33">
        <f>H224</f>
        <v>0</v>
      </c>
    </row>
    <row r="224" spans="1:12" ht="17.25">
      <c r="A224" s="43">
        <v>3112</v>
      </c>
      <c r="B224" s="228" t="s">
        <v>176</v>
      </c>
      <c r="C224" s="228">
        <v>1</v>
      </c>
      <c r="D224" s="228">
        <v>2</v>
      </c>
      <c r="E224" s="141" t="s">
        <v>727</v>
      </c>
      <c r="F224" s="33">
        <f>G224-'Հատված 1'!F102+H224</f>
        <v>28030</v>
      </c>
      <c r="G224" s="33">
        <v>28030</v>
      </c>
      <c r="H224" s="33">
        <v>0</v>
      </c>
      <c r="J224" s="126"/>
      <c r="K224" s="46"/>
      <c r="L224" s="46"/>
    </row>
    <row r="225" spans="2:4" ht="17.25">
      <c r="B225" s="150"/>
      <c r="C225" s="151"/>
      <c r="D225" s="152"/>
    </row>
    <row r="226" spans="2:4" ht="17.25">
      <c r="B226" s="154"/>
      <c r="C226" s="151"/>
      <c r="D226" s="152"/>
    </row>
    <row r="227" spans="2:5" ht="17.25">
      <c r="B227" s="154"/>
      <c r="C227" s="151"/>
      <c r="D227" s="152"/>
      <c r="E227" s="58"/>
    </row>
    <row r="228" spans="2:4" ht="17.25">
      <c r="B228" s="154"/>
      <c r="C228" s="155"/>
      <c r="D228" s="156"/>
    </row>
    <row r="252" ht="17.25">
      <c r="H252" s="58" t="s">
        <v>1012</v>
      </c>
    </row>
  </sheetData>
  <sheetProtection/>
  <mergeCells count="8">
    <mergeCell ref="F1:H1"/>
    <mergeCell ref="D6:D7"/>
    <mergeCell ref="A6:A7"/>
    <mergeCell ref="E6:E7"/>
    <mergeCell ref="F6:F7"/>
    <mergeCell ref="B6:B7"/>
    <mergeCell ref="C6:C7"/>
    <mergeCell ref="A3:H3"/>
  </mergeCells>
  <printOptions/>
  <pageMargins left="0.419291339" right="0.143700787" top="0.393700787401575" bottom="0.590551181102362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292"/>
  <sheetViews>
    <sheetView showGridLines="0" workbookViewId="0" topLeftCell="A1">
      <selection activeCell="BP6" sqref="BP6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48" customWidth="1"/>
    <col min="4" max="4" width="14.8515625" style="1" customWidth="1"/>
    <col min="5" max="5" width="12.28125" style="1" customWidth="1"/>
    <col min="6" max="6" width="11.8515625" style="1" customWidth="1"/>
    <col min="7" max="34" width="0" style="1" hidden="1" customWidth="1"/>
    <col min="35" max="37" width="9.140625" style="1" hidden="1" customWidth="1"/>
    <col min="38" max="38" width="0.9921875" style="1" hidden="1" customWidth="1"/>
    <col min="39" max="47" width="9.140625" style="1" hidden="1" customWidth="1"/>
    <col min="48" max="50" width="0" style="1" hidden="1" customWidth="1"/>
    <col min="51" max="51" width="12.00390625" style="1" hidden="1" customWidth="1"/>
    <col min="52" max="64" width="0" style="1" hidden="1" customWidth="1"/>
    <col min="65" max="65" width="9.140625" style="1" customWidth="1"/>
    <col min="66" max="66" width="12.421875" style="1" customWidth="1"/>
    <col min="67" max="67" width="9.140625" style="1" customWidth="1"/>
    <col min="68" max="68" width="12.28125" style="1" customWidth="1"/>
    <col min="69" max="16384" width="9.140625" style="1" customWidth="1"/>
  </cols>
  <sheetData>
    <row r="1" spans="1:6" s="164" customFormat="1" ht="69.75" customHeight="1">
      <c r="A1" s="311"/>
      <c r="B1" s="312"/>
      <c r="C1" s="312"/>
      <c r="D1" s="302" t="s">
        <v>1035</v>
      </c>
      <c r="E1" s="303"/>
      <c r="F1" s="303"/>
    </row>
    <row r="2" spans="1:6" s="164" customFormat="1" ht="20.25">
      <c r="A2" s="277"/>
      <c r="B2" s="310" t="s">
        <v>729</v>
      </c>
      <c r="C2" s="310"/>
      <c r="D2" s="310"/>
      <c r="E2" s="310"/>
      <c r="F2" s="310"/>
    </row>
    <row r="3" spans="1:6" ht="33.75" customHeight="1">
      <c r="A3" s="304" t="s">
        <v>730</v>
      </c>
      <c r="B3" s="304"/>
      <c r="C3" s="304"/>
      <c r="D3" s="304"/>
      <c r="E3" s="304"/>
      <c r="F3" s="304"/>
    </row>
    <row r="4" spans="1:3" ht="6" customHeight="1" hidden="1">
      <c r="A4" s="165" t="s">
        <v>731</v>
      </c>
      <c r="B4" s="165"/>
      <c r="C4" s="165"/>
    </row>
    <row r="5" spans="5:6" ht="10.5" customHeight="1">
      <c r="E5" s="305" t="s">
        <v>505</v>
      </c>
      <c r="F5" s="305"/>
    </row>
    <row r="6" spans="1:6" ht="27.75" customHeight="1">
      <c r="A6" s="285" t="s">
        <v>877</v>
      </c>
      <c r="B6" s="287" t="s">
        <v>897</v>
      </c>
      <c r="C6" s="309"/>
      <c r="D6" s="285" t="s">
        <v>412</v>
      </c>
      <c r="E6" s="306" t="s">
        <v>413</v>
      </c>
      <c r="F6" s="307"/>
    </row>
    <row r="7" spans="1:6" ht="25.5" customHeight="1">
      <c r="A7" s="286"/>
      <c r="B7" s="166" t="s">
        <v>898</v>
      </c>
      <c r="C7" s="167" t="s">
        <v>944</v>
      </c>
      <c r="D7" s="308"/>
      <c r="E7" s="66" t="s">
        <v>414</v>
      </c>
      <c r="F7" s="66" t="s">
        <v>415</v>
      </c>
    </row>
    <row r="8" spans="1:6" ht="13.5">
      <c r="A8" s="5">
        <v>1</v>
      </c>
      <c r="B8" s="5">
        <v>2</v>
      </c>
      <c r="C8" s="5" t="s">
        <v>124</v>
      </c>
      <c r="D8" s="5">
        <v>4</v>
      </c>
      <c r="E8" s="5">
        <v>5</v>
      </c>
      <c r="F8" s="5">
        <v>6</v>
      </c>
    </row>
    <row r="9" spans="1:6" ht="35.25" customHeight="1">
      <c r="A9" s="38">
        <v>4000</v>
      </c>
      <c r="B9" s="168" t="s">
        <v>989</v>
      </c>
      <c r="C9" s="169"/>
      <c r="D9" s="8">
        <f>SUM(D10+D135,D162)</f>
        <v>1278232</v>
      </c>
      <c r="E9" s="8">
        <f>SUM(E10)</f>
        <v>560588</v>
      </c>
      <c r="F9" s="8">
        <f>SUM(F10+F135,F162)</f>
        <v>717644</v>
      </c>
    </row>
    <row r="10" spans="1:6" ht="46.5" customHeight="1">
      <c r="A10" s="38">
        <v>4050</v>
      </c>
      <c r="B10" s="170" t="s">
        <v>990</v>
      </c>
      <c r="C10" s="171" t="s">
        <v>272</v>
      </c>
      <c r="D10" s="8">
        <f>SUM(D11,D20,D56,D67,D74,D99,D110)</f>
        <v>560588</v>
      </c>
      <c r="E10" s="8">
        <f>SUM(E11+E20+E56+E67+E74+E99+E110)</f>
        <v>560588</v>
      </c>
      <c r="F10" s="8">
        <f>SUM(F110)</f>
        <v>0</v>
      </c>
    </row>
    <row r="11" spans="1:6" ht="29.25" customHeight="1">
      <c r="A11" s="38">
        <v>4100</v>
      </c>
      <c r="B11" s="172" t="s">
        <v>732</v>
      </c>
      <c r="C11" s="173" t="s">
        <v>272</v>
      </c>
      <c r="D11" s="8">
        <f aca="true" t="shared" si="0" ref="D11:D58">SUM(E11:F11)</f>
        <v>112580</v>
      </c>
      <c r="E11" s="8">
        <f>SUM(E12+E16+E18)</f>
        <v>112580</v>
      </c>
      <c r="F11" s="37" t="s">
        <v>276</v>
      </c>
    </row>
    <row r="12" spans="1:6" ht="42.75" customHeight="1">
      <c r="A12" s="38">
        <v>4110</v>
      </c>
      <c r="B12" s="170" t="s">
        <v>733</v>
      </c>
      <c r="C12" s="173" t="s">
        <v>272</v>
      </c>
      <c r="D12" s="8">
        <f t="shared" si="0"/>
        <v>112580</v>
      </c>
      <c r="E12" s="8">
        <f>SUM(E13:E15)</f>
        <v>112580</v>
      </c>
      <c r="F12" s="37" t="s">
        <v>276</v>
      </c>
    </row>
    <row r="13" spans="1:6" ht="27">
      <c r="A13" s="38">
        <v>4111</v>
      </c>
      <c r="B13" s="55" t="s">
        <v>734</v>
      </c>
      <c r="C13" s="174" t="s">
        <v>178</v>
      </c>
      <c r="D13" s="8">
        <f t="shared" si="0"/>
        <v>91210</v>
      </c>
      <c r="E13" s="8">
        <v>91210</v>
      </c>
      <c r="F13" s="37" t="s">
        <v>276</v>
      </c>
    </row>
    <row r="14" spans="1:6" ht="27">
      <c r="A14" s="38">
        <v>4112</v>
      </c>
      <c r="B14" s="55" t="s">
        <v>735</v>
      </c>
      <c r="C14" s="34" t="s">
        <v>179</v>
      </c>
      <c r="D14" s="8">
        <f t="shared" si="0"/>
        <v>21370</v>
      </c>
      <c r="E14" s="8">
        <v>21370</v>
      </c>
      <c r="F14" s="37" t="s">
        <v>276</v>
      </c>
    </row>
    <row r="15" spans="1:6" ht="13.5">
      <c r="A15" s="38">
        <v>4114</v>
      </c>
      <c r="B15" s="55" t="s">
        <v>736</v>
      </c>
      <c r="C15" s="34" t="s">
        <v>177</v>
      </c>
      <c r="D15" s="8">
        <f t="shared" si="0"/>
        <v>0</v>
      </c>
      <c r="E15" s="8">
        <v>0</v>
      </c>
      <c r="F15" s="37" t="s">
        <v>276</v>
      </c>
    </row>
    <row r="16" spans="1:6" ht="26.25" customHeight="1">
      <c r="A16" s="38">
        <v>4120</v>
      </c>
      <c r="B16" s="106" t="s">
        <v>737</v>
      </c>
      <c r="C16" s="173" t="s">
        <v>272</v>
      </c>
      <c r="D16" s="8">
        <f t="shared" si="0"/>
        <v>0</v>
      </c>
      <c r="E16" s="8">
        <f>SUM(E17)</f>
        <v>0</v>
      </c>
      <c r="F16" s="37" t="s">
        <v>276</v>
      </c>
    </row>
    <row r="17" spans="1:6" ht="13.5" customHeight="1">
      <c r="A17" s="38">
        <v>4121</v>
      </c>
      <c r="B17" s="55" t="s">
        <v>738</v>
      </c>
      <c r="C17" s="34" t="s">
        <v>180</v>
      </c>
      <c r="D17" s="8">
        <f t="shared" si="0"/>
        <v>0</v>
      </c>
      <c r="E17" s="8">
        <v>0</v>
      </c>
      <c r="F17" s="37" t="s">
        <v>276</v>
      </c>
    </row>
    <row r="18" spans="1:6" ht="26.25" customHeight="1">
      <c r="A18" s="38">
        <v>4130</v>
      </c>
      <c r="B18" s="106" t="s">
        <v>878</v>
      </c>
      <c r="C18" s="173" t="s">
        <v>272</v>
      </c>
      <c r="D18" s="8">
        <f t="shared" si="0"/>
        <v>0</v>
      </c>
      <c r="E18" s="8">
        <f>E19</f>
        <v>0</v>
      </c>
      <c r="F18" s="37" t="s">
        <v>276</v>
      </c>
    </row>
    <row r="19" spans="1:6" ht="13.5">
      <c r="A19" s="38">
        <v>4131</v>
      </c>
      <c r="B19" s="106" t="s">
        <v>739</v>
      </c>
      <c r="C19" s="174" t="s">
        <v>181</v>
      </c>
      <c r="D19" s="8">
        <f t="shared" si="0"/>
        <v>0</v>
      </c>
      <c r="E19" s="8">
        <v>0</v>
      </c>
      <c r="F19" s="37" t="s">
        <v>276</v>
      </c>
    </row>
    <row r="20" spans="1:6" ht="57.75" customHeight="1">
      <c r="A20" s="38">
        <v>4200</v>
      </c>
      <c r="B20" s="170" t="s">
        <v>740</v>
      </c>
      <c r="C20" s="173" t="s">
        <v>272</v>
      </c>
      <c r="D20" s="8">
        <f t="shared" si="0"/>
        <v>137695</v>
      </c>
      <c r="E20" s="8">
        <f>SUM(E21+E29+E33+E42+E44+E47)</f>
        <v>137695</v>
      </c>
      <c r="F20" s="37" t="s">
        <v>276</v>
      </c>
    </row>
    <row r="21" spans="1:6" ht="40.5" customHeight="1">
      <c r="A21" s="38">
        <v>4210</v>
      </c>
      <c r="B21" s="106" t="s">
        <v>741</v>
      </c>
      <c r="C21" s="173" t="s">
        <v>272</v>
      </c>
      <c r="D21" s="8">
        <f t="shared" si="0"/>
        <v>66437.40000000001</v>
      </c>
      <c r="E21" s="8">
        <f>SUM(E22:E28)</f>
        <v>66437.40000000001</v>
      </c>
      <c r="F21" s="37" t="s">
        <v>276</v>
      </c>
    </row>
    <row r="22" spans="1:7" ht="24.75" customHeight="1">
      <c r="A22" s="38">
        <v>4211</v>
      </c>
      <c r="B22" s="55" t="s">
        <v>742</v>
      </c>
      <c r="C22" s="34" t="s">
        <v>182</v>
      </c>
      <c r="D22" s="8">
        <f t="shared" si="0"/>
        <v>0</v>
      </c>
      <c r="E22" s="8">
        <v>0</v>
      </c>
      <c r="F22" s="37" t="s">
        <v>276</v>
      </c>
      <c r="G22" s="175"/>
    </row>
    <row r="23" spans="1:6" ht="13.5">
      <c r="A23" s="38">
        <v>4212</v>
      </c>
      <c r="B23" s="106" t="s">
        <v>743</v>
      </c>
      <c r="C23" s="34" t="s">
        <v>183</v>
      </c>
      <c r="D23" s="8">
        <f t="shared" si="0"/>
        <v>55030</v>
      </c>
      <c r="E23" s="8">
        <v>55030</v>
      </c>
      <c r="F23" s="37" t="s">
        <v>276</v>
      </c>
    </row>
    <row r="24" spans="1:36" ht="13.5">
      <c r="A24" s="38">
        <v>4213</v>
      </c>
      <c r="B24" s="55" t="s">
        <v>744</v>
      </c>
      <c r="C24" s="34" t="s">
        <v>184</v>
      </c>
      <c r="D24" s="8">
        <f t="shared" si="0"/>
        <v>8355.8</v>
      </c>
      <c r="E24" s="8">
        <v>8355.8</v>
      </c>
      <c r="F24" s="37" t="s">
        <v>276</v>
      </c>
      <c r="AJ24" s="176"/>
    </row>
    <row r="25" spans="1:6" ht="13.5">
      <c r="A25" s="38">
        <v>4214</v>
      </c>
      <c r="B25" s="55" t="s">
        <v>745</v>
      </c>
      <c r="C25" s="34" t="s">
        <v>185</v>
      </c>
      <c r="D25" s="8">
        <f t="shared" si="0"/>
        <v>2100</v>
      </c>
      <c r="E25" s="8">
        <v>2100</v>
      </c>
      <c r="F25" s="37" t="s">
        <v>276</v>
      </c>
    </row>
    <row r="26" spans="1:6" ht="13.5" customHeight="1">
      <c r="A26" s="38">
        <v>4215</v>
      </c>
      <c r="B26" s="55" t="s">
        <v>746</v>
      </c>
      <c r="C26" s="34" t="s">
        <v>186</v>
      </c>
      <c r="D26" s="8">
        <f t="shared" si="0"/>
        <v>721.6</v>
      </c>
      <c r="E26" s="8">
        <v>721.6</v>
      </c>
      <c r="F26" s="37" t="s">
        <v>276</v>
      </c>
    </row>
    <row r="27" spans="1:6" ht="13.5" customHeight="1">
      <c r="A27" s="38">
        <v>4216</v>
      </c>
      <c r="B27" s="55" t="s">
        <v>747</v>
      </c>
      <c r="C27" s="34" t="s">
        <v>187</v>
      </c>
      <c r="D27" s="8">
        <f t="shared" si="0"/>
        <v>230</v>
      </c>
      <c r="E27" s="8">
        <v>230</v>
      </c>
      <c r="F27" s="37" t="s">
        <v>276</v>
      </c>
    </row>
    <row r="28" spans="1:6" ht="13.5">
      <c r="A28" s="38">
        <v>4217</v>
      </c>
      <c r="B28" s="55" t="s">
        <v>748</v>
      </c>
      <c r="C28" s="34" t="s">
        <v>188</v>
      </c>
      <c r="D28" s="8">
        <f t="shared" si="0"/>
        <v>0</v>
      </c>
      <c r="E28" s="8">
        <v>0</v>
      </c>
      <c r="F28" s="37" t="s">
        <v>276</v>
      </c>
    </row>
    <row r="29" spans="1:6" ht="39.75" customHeight="1">
      <c r="A29" s="38">
        <v>4220</v>
      </c>
      <c r="B29" s="106" t="s">
        <v>749</v>
      </c>
      <c r="C29" s="173" t="s">
        <v>272</v>
      </c>
      <c r="D29" s="8">
        <f t="shared" si="0"/>
        <v>0</v>
      </c>
      <c r="E29" s="8">
        <f>SUM(E30:E32)</f>
        <v>0</v>
      </c>
      <c r="F29" s="37" t="s">
        <v>276</v>
      </c>
    </row>
    <row r="30" spans="1:6" ht="13.5">
      <c r="A30" s="38">
        <v>4221</v>
      </c>
      <c r="B30" s="55" t="s">
        <v>750</v>
      </c>
      <c r="C30" s="177">
        <v>4221</v>
      </c>
      <c r="D30" s="8">
        <f t="shared" si="0"/>
        <v>0</v>
      </c>
      <c r="E30" s="8"/>
      <c r="F30" s="37" t="s">
        <v>276</v>
      </c>
    </row>
    <row r="31" spans="1:6" ht="24.75" customHeight="1">
      <c r="A31" s="38">
        <v>4222</v>
      </c>
      <c r="B31" s="55" t="s">
        <v>751</v>
      </c>
      <c r="C31" s="34" t="s">
        <v>236</v>
      </c>
      <c r="D31" s="8">
        <f t="shared" si="0"/>
        <v>0</v>
      </c>
      <c r="E31" s="8">
        <v>0</v>
      </c>
      <c r="F31" s="37" t="s">
        <v>276</v>
      </c>
    </row>
    <row r="32" spans="1:6" ht="13.5">
      <c r="A32" s="38">
        <v>4223</v>
      </c>
      <c r="B32" s="55" t="s">
        <v>752</v>
      </c>
      <c r="C32" s="34" t="s">
        <v>237</v>
      </c>
      <c r="D32" s="8">
        <f t="shared" si="0"/>
        <v>0</v>
      </c>
      <c r="E32" s="8">
        <v>0</v>
      </c>
      <c r="F32" s="37" t="s">
        <v>276</v>
      </c>
    </row>
    <row r="33" spans="1:6" ht="53.25" customHeight="1">
      <c r="A33" s="38">
        <v>4230</v>
      </c>
      <c r="B33" s="106" t="s">
        <v>753</v>
      </c>
      <c r="C33" s="173" t="s">
        <v>272</v>
      </c>
      <c r="D33" s="8">
        <f t="shared" si="0"/>
        <v>13744</v>
      </c>
      <c r="E33" s="8">
        <f>SUM(E34:E41)</f>
        <v>13744</v>
      </c>
      <c r="F33" s="37" t="s">
        <v>276</v>
      </c>
    </row>
    <row r="34" spans="1:6" ht="13.5" hidden="1">
      <c r="A34" s="38">
        <v>4231</v>
      </c>
      <c r="B34" s="55" t="s">
        <v>754</v>
      </c>
      <c r="C34" s="34" t="s">
        <v>238</v>
      </c>
      <c r="D34" s="8">
        <f t="shared" si="0"/>
        <v>0</v>
      </c>
      <c r="E34" s="8">
        <v>0</v>
      </c>
      <c r="F34" s="37" t="s">
        <v>276</v>
      </c>
    </row>
    <row r="35" spans="1:7" ht="13.5">
      <c r="A35" s="38">
        <v>4232</v>
      </c>
      <c r="B35" s="55" t="s">
        <v>755</v>
      </c>
      <c r="C35" s="34" t="s">
        <v>239</v>
      </c>
      <c r="D35" s="8">
        <f t="shared" si="0"/>
        <v>1424</v>
      </c>
      <c r="E35" s="8">
        <v>1424</v>
      </c>
      <c r="F35" s="37" t="s">
        <v>276</v>
      </c>
      <c r="G35" s="9"/>
    </row>
    <row r="36" spans="1:6" ht="27">
      <c r="A36" s="38">
        <v>4233</v>
      </c>
      <c r="B36" s="55" t="s">
        <v>756</v>
      </c>
      <c r="C36" s="34" t="s">
        <v>240</v>
      </c>
      <c r="D36" s="8">
        <f t="shared" si="0"/>
        <v>0</v>
      </c>
      <c r="E36" s="8">
        <v>0</v>
      </c>
      <c r="F36" s="37" t="s">
        <v>276</v>
      </c>
    </row>
    <row r="37" spans="1:6" ht="13.5">
      <c r="A37" s="38">
        <v>4234</v>
      </c>
      <c r="B37" s="55" t="s">
        <v>757</v>
      </c>
      <c r="C37" s="34" t="s">
        <v>241</v>
      </c>
      <c r="D37" s="8">
        <f t="shared" si="0"/>
        <v>250</v>
      </c>
      <c r="E37" s="8">
        <v>250</v>
      </c>
      <c r="F37" s="37" t="s">
        <v>276</v>
      </c>
    </row>
    <row r="38" spans="1:6" ht="13.5">
      <c r="A38" s="38">
        <v>4235</v>
      </c>
      <c r="B38" s="22" t="s">
        <v>758</v>
      </c>
      <c r="C38" s="66">
        <v>4235</v>
      </c>
      <c r="D38" s="8">
        <f t="shared" si="0"/>
        <v>3600</v>
      </c>
      <c r="E38" s="8">
        <v>3600</v>
      </c>
      <c r="F38" s="37" t="s">
        <v>276</v>
      </c>
    </row>
    <row r="39" spans="1:6" ht="26.25" customHeight="1">
      <c r="A39" s="38">
        <v>4236</v>
      </c>
      <c r="B39" s="55" t="s">
        <v>759</v>
      </c>
      <c r="C39" s="34" t="s">
        <v>242</v>
      </c>
      <c r="D39" s="8">
        <f t="shared" si="0"/>
        <v>0</v>
      </c>
      <c r="E39" s="8">
        <v>0</v>
      </c>
      <c r="F39" s="37" t="s">
        <v>276</v>
      </c>
    </row>
    <row r="40" spans="1:36" ht="13.5">
      <c r="A40" s="38">
        <v>4237</v>
      </c>
      <c r="B40" s="55" t="s">
        <v>760</v>
      </c>
      <c r="C40" s="34" t="s">
        <v>243</v>
      </c>
      <c r="D40" s="8">
        <f t="shared" si="0"/>
        <v>150</v>
      </c>
      <c r="E40" s="8">
        <v>150</v>
      </c>
      <c r="F40" s="37" t="s">
        <v>276</v>
      </c>
      <c r="AJ40" s="176"/>
    </row>
    <row r="41" spans="1:6" ht="13.5">
      <c r="A41" s="38">
        <v>4238</v>
      </c>
      <c r="B41" s="55" t="s">
        <v>761</v>
      </c>
      <c r="C41" s="34" t="s">
        <v>244</v>
      </c>
      <c r="D41" s="8">
        <f t="shared" si="0"/>
        <v>8320</v>
      </c>
      <c r="E41" s="8">
        <v>8320</v>
      </c>
      <c r="F41" s="37" t="s">
        <v>276</v>
      </c>
    </row>
    <row r="42" spans="1:6" ht="27" customHeight="1">
      <c r="A42" s="38">
        <v>4240</v>
      </c>
      <c r="B42" s="106" t="s">
        <v>879</v>
      </c>
      <c r="C42" s="173" t="s">
        <v>272</v>
      </c>
      <c r="D42" s="8">
        <f t="shared" si="0"/>
        <v>4283.6</v>
      </c>
      <c r="E42" s="8">
        <f>SUM(E43)</f>
        <v>4283.6</v>
      </c>
      <c r="F42" s="37" t="s">
        <v>276</v>
      </c>
    </row>
    <row r="43" spans="1:6" ht="13.5">
      <c r="A43" s="38">
        <v>4241</v>
      </c>
      <c r="B43" s="55" t="s">
        <v>762</v>
      </c>
      <c r="C43" s="34" t="s">
        <v>245</v>
      </c>
      <c r="D43" s="8">
        <f t="shared" si="0"/>
        <v>4283.6</v>
      </c>
      <c r="E43" s="8">
        <v>4283.6</v>
      </c>
      <c r="F43" s="37" t="s">
        <v>276</v>
      </c>
    </row>
    <row r="44" spans="1:6" ht="40.5" customHeight="1">
      <c r="A44" s="38">
        <v>4250</v>
      </c>
      <c r="B44" s="106" t="s">
        <v>763</v>
      </c>
      <c r="C44" s="173" t="s">
        <v>272</v>
      </c>
      <c r="D44" s="8">
        <f t="shared" si="0"/>
        <v>37000</v>
      </c>
      <c r="E44" s="8">
        <f>SUM(E45:E46)</f>
        <v>37000</v>
      </c>
      <c r="F44" s="37" t="s">
        <v>276</v>
      </c>
    </row>
    <row r="45" spans="1:37" ht="27">
      <c r="A45" s="38">
        <v>4251</v>
      </c>
      <c r="B45" s="55" t="s">
        <v>764</v>
      </c>
      <c r="C45" s="34" t="s">
        <v>246</v>
      </c>
      <c r="D45" s="8">
        <f t="shared" si="0"/>
        <v>33000</v>
      </c>
      <c r="E45" s="8">
        <v>33000</v>
      </c>
      <c r="F45" s="37" t="s">
        <v>276</v>
      </c>
      <c r="G45" s="9"/>
      <c r="AJ45" s="176"/>
      <c r="AK45" s="176"/>
    </row>
    <row r="46" spans="1:6" ht="26.25" customHeight="1">
      <c r="A46" s="38">
        <v>4252</v>
      </c>
      <c r="B46" s="55" t="s">
        <v>765</v>
      </c>
      <c r="C46" s="34" t="s">
        <v>247</v>
      </c>
      <c r="D46" s="8">
        <f t="shared" si="0"/>
        <v>4000</v>
      </c>
      <c r="E46" s="8">
        <v>4000</v>
      </c>
      <c r="F46" s="37" t="s">
        <v>276</v>
      </c>
    </row>
    <row r="47" spans="1:6" ht="42" customHeight="1">
      <c r="A47" s="38">
        <v>4260</v>
      </c>
      <c r="B47" s="106" t="s">
        <v>766</v>
      </c>
      <c r="C47" s="173" t="s">
        <v>272</v>
      </c>
      <c r="D47" s="8">
        <f t="shared" si="0"/>
        <v>16230</v>
      </c>
      <c r="E47" s="8">
        <f>SUM(E48:E55)</f>
        <v>16230</v>
      </c>
      <c r="F47" s="37" t="s">
        <v>276</v>
      </c>
    </row>
    <row r="48" spans="1:6" ht="13.5">
      <c r="A48" s="38">
        <v>4261</v>
      </c>
      <c r="B48" s="55" t="s">
        <v>767</v>
      </c>
      <c r="C48" s="34" t="s">
        <v>248</v>
      </c>
      <c r="D48" s="8">
        <f t="shared" si="0"/>
        <v>4000</v>
      </c>
      <c r="E48" s="8">
        <v>4000</v>
      </c>
      <c r="F48" s="37" t="s">
        <v>276</v>
      </c>
    </row>
    <row r="49" spans="1:48" ht="13.5">
      <c r="A49" s="38">
        <v>4262</v>
      </c>
      <c r="B49" s="55" t="s">
        <v>768</v>
      </c>
      <c r="C49" s="34" t="s">
        <v>249</v>
      </c>
      <c r="D49" s="8">
        <f t="shared" si="0"/>
        <v>1000</v>
      </c>
      <c r="E49" s="8">
        <v>1000</v>
      </c>
      <c r="F49" s="37" t="s">
        <v>276</v>
      </c>
      <c r="AV49" s="1">
        <v>340</v>
      </c>
    </row>
    <row r="50" spans="1:6" ht="26.25" customHeight="1">
      <c r="A50" s="38">
        <v>4263</v>
      </c>
      <c r="B50" s="55" t="s">
        <v>769</v>
      </c>
      <c r="C50" s="34" t="s">
        <v>250</v>
      </c>
      <c r="D50" s="8">
        <f t="shared" si="0"/>
        <v>0</v>
      </c>
      <c r="E50" s="8">
        <v>0</v>
      </c>
      <c r="F50" s="37" t="s">
        <v>276</v>
      </c>
    </row>
    <row r="51" spans="1:6" ht="13.5">
      <c r="A51" s="38">
        <v>4264</v>
      </c>
      <c r="B51" s="111" t="s">
        <v>770</v>
      </c>
      <c r="C51" s="34" t="s">
        <v>251</v>
      </c>
      <c r="D51" s="8">
        <f t="shared" si="0"/>
        <v>2800</v>
      </c>
      <c r="E51" s="8">
        <v>2800</v>
      </c>
      <c r="F51" s="37" t="s">
        <v>276</v>
      </c>
    </row>
    <row r="52" spans="1:6" ht="27">
      <c r="A52" s="38">
        <v>4265</v>
      </c>
      <c r="B52" s="111" t="s">
        <v>771</v>
      </c>
      <c r="C52" s="34" t="s">
        <v>252</v>
      </c>
      <c r="D52" s="8">
        <f t="shared" si="0"/>
        <v>0</v>
      </c>
      <c r="E52" s="8">
        <v>0</v>
      </c>
      <c r="F52" s="37" t="s">
        <v>276</v>
      </c>
    </row>
    <row r="53" spans="1:6" ht="13.5">
      <c r="A53" s="38">
        <v>4266</v>
      </c>
      <c r="B53" s="111" t="s">
        <v>772</v>
      </c>
      <c r="C53" s="34" t="s">
        <v>253</v>
      </c>
      <c r="D53" s="8">
        <f t="shared" si="0"/>
        <v>0</v>
      </c>
      <c r="E53" s="8">
        <v>0</v>
      </c>
      <c r="F53" s="37" t="s">
        <v>276</v>
      </c>
    </row>
    <row r="54" spans="1:36" ht="13.5">
      <c r="A54" s="38">
        <v>4267</v>
      </c>
      <c r="B54" s="111" t="s">
        <v>773</v>
      </c>
      <c r="C54" s="34" t="s">
        <v>254</v>
      </c>
      <c r="D54" s="8">
        <f t="shared" si="0"/>
        <v>6250</v>
      </c>
      <c r="E54" s="8">
        <v>6250</v>
      </c>
      <c r="F54" s="37" t="s">
        <v>276</v>
      </c>
      <c r="AJ54" s="176"/>
    </row>
    <row r="55" spans="1:6" ht="13.5">
      <c r="A55" s="38">
        <v>4268</v>
      </c>
      <c r="B55" s="111" t="s">
        <v>774</v>
      </c>
      <c r="C55" s="34" t="s">
        <v>255</v>
      </c>
      <c r="D55" s="8">
        <f t="shared" si="0"/>
        <v>2180</v>
      </c>
      <c r="E55" s="8">
        <v>2180</v>
      </c>
      <c r="F55" s="37" t="s">
        <v>276</v>
      </c>
    </row>
    <row r="56" spans="1:6" ht="25.5" customHeight="1" hidden="1">
      <c r="A56" s="38">
        <v>4300</v>
      </c>
      <c r="B56" s="178" t="s">
        <v>775</v>
      </c>
      <c r="C56" s="173" t="s">
        <v>272</v>
      </c>
      <c r="D56" s="8">
        <f t="shared" si="0"/>
        <v>0</v>
      </c>
      <c r="E56" s="8">
        <f>SUM(E58:E59)</f>
        <v>0</v>
      </c>
      <c r="F56" s="37" t="s">
        <v>276</v>
      </c>
    </row>
    <row r="57" spans="1:6" ht="24.75" customHeight="1" hidden="1">
      <c r="A57" s="38">
        <v>4310</v>
      </c>
      <c r="B57" s="178" t="s">
        <v>776</v>
      </c>
      <c r="C57" s="173" t="s">
        <v>272</v>
      </c>
      <c r="D57" s="8">
        <f t="shared" si="0"/>
        <v>0</v>
      </c>
      <c r="E57" s="8">
        <v>0</v>
      </c>
      <c r="F57" s="37" t="s">
        <v>276</v>
      </c>
    </row>
    <row r="58" spans="1:6" ht="13.5" hidden="1">
      <c r="A58" s="38">
        <v>4311</v>
      </c>
      <c r="B58" s="111" t="s">
        <v>777</v>
      </c>
      <c r="C58" s="34" t="s">
        <v>256</v>
      </c>
      <c r="D58" s="8">
        <f t="shared" si="0"/>
        <v>0</v>
      </c>
      <c r="E58" s="8">
        <v>0</v>
      </c>
      <c r="F58" s="37" t="s">
        <v>276</v>
      </c>
    </row>
    <row r="59" spans="1:6" ht="13.5" hidden="1">
      <c r="A59" s="38">
        <v>4312</v>
      </c>
      <c r="B59" s="111" t="s">
        <v>778</v>
      </c>
      <c r="C59" s="34" t="s">
        <v>257</v>
      </c>
      <c r="D59" s="8">
        <f aca="true" t="shared" si="1" ref="D59:D105">SUM(E59:F59)</f>
        <v>0</v>
      </c>
      <c r="E59" s="8">
        <v>0</v>
      </c>
      <c r="F59" s="37" t="s">
        <v>276</v>
      </c>
    </row>
    <row r="60" spans="1:6" ht="27" customHeight="1" hidden="1">
      <c r="A60" s="38">
        <v>4320</v>
      </c>
      <c r="B60" s="178" t="s">
        <v>779</v>
      </c>
      <c r="C60" s="173" t="s">
        <v>272</v>
      </c>
      <c r="D60" s="8">
        <f t="shared" si="1"/>
        <v>0</v>
      </c>
      <c r="E60" s="8">
        <f>SUM(E61:E62)</f>
        <v>0</v>
      </c>
      <c r="F60" s="37"/>
    </row>
    <row r="61" spans="1:6" ht="14.25" customHeight="1" hidden="1">
      <c r="A61" s="38">
        <v>4321</v>
      </c>
      <c r="B61" s="111" t="s">
        <v>780</v>
      </c>
      <c r="C61" s="34" t="s">
        <v>258</v>
      </c>
      <c r="D61" s="8">
        <f t="shared" si="1"/>
        <v>0</v>
      </c>
      <c r="E61" s="8"/>
      <c r="F61" s="37" t="s">
        <v>276</v>
      </c>
    </row>
    <row r="62" spans="1:6" ht="14.25" customHeight="1" hidden="1">
      <c r="A62" s="38">
        <v>4322</v>
      </c>
      <c r="B62" s="111" t="s">
        <v>781</v>
      </c>
      <c r="C62" s="34" t="s">
        <v>259</v>
      </c>
      <c r="D62" s="8">
        <f t="shared" si="1"/>
        <v>0</v>
      </c>
      <c r="E62" s="8"/>
      <c r="F62" s="37" t="s">
        <v>276</v>
      </c>
    </row>
    <row r="63" spans="1:6" ht="26.25" customHeight="1" hidden="1">
      <c r="A63" s="38">
        <v>4330</v>
      </c>
      <c r="B63" s="178" t="s">
        <v>882</v>
      </c>
      <c r="C63" s="173" t="s">
        <v>272</v>
      </c>
      <c r="D63" s="8">
        <f t="shared" si="1"/>
        <v>0</v>
      </c>
      <c r="E63" s="8">
        <f>SUM(E64:E66)</f>
        <v>0</v>
      </c>
      <c r="F63" s="37" t="s">
        <v>276</v>
      </c>
    </row>
    <row r="64" spans="1:6" ht="27" hidden="1">
      <c r="A64" s="38">
        <v>4331</v>
      </c>
      <c r="B64" s="111" t="s">
        <v>782</v>
      </c>
      <c r="C64" s="34" t="s">
        <v>260</v>
      </c>
      <c r="D64" s="8">
        <f t="shared" si="1"/>
        <v>0</v>
      </c>
      <c r="E64" s="8">
        <v>0</v>
      </c>
      <c r="F64" s="37" t="s">
        <v>276</v>
      </c>
    </row>
    <row r="65" spans="1:6" ht="13.5" hidden="1">
      <c r="A65" s="38">
        <v>4332</v>
      </c>
      <c r="B65" s="111" t="s">
        <v>783</v>
      </c>
      <c r="C65" s="34" t="s">
        <v>261</v>
      </c>
      <c r="D65" s="8">
        <f t="shared" si="1"/>
        <v>0</v>
      </c>
      <c r="E65" s="8">
        <v>0</v>
      </c>
      <c r="F65" s="37" t="s">
        <v>276</v>
      </c>
    </row>
    <row r="66" spans="1:6" ht="13.5" hidden="1">
      <c r="A66" s="38">
        <v>4333</v>
      </c>
      <c r="B66" s="111" t="s">
        <v>784</v>
      </c>
      <c r="C66" s="34" t="s">
        <v>262</v>
      </c>
      <c r="D66" s="8">
        <f t="shared" si="1"/>
        <v>0</v>
      </c>
      <c r="E66" s="8">
        <v>0</v>
      </c>
      <c r="F66" s="37" t="s">
        <v>276</v>
      </c>
    </row>
    <row r="67" spans="1:6" ht="27" customHeight="1">
      <c r="A67" s="38">
        <v>4400</v>
      </c>
      <c r="B67" s="111" t="s">
        <v>785</v>
      </c>
      <c r="C67" s="173" t="s">
        <v>272</v>
      </c>
      <c r="D67" s="8">
        <f t="shared" si="1"/>
        <v>256353</v>
      </c>
      <c r="E67" s="8">
        <f>SUM(E68+E71)</f>
        <v>256353</v>
      </c>
      <c r="F67" s="37" t="s">
        <v>276</v>
      </c>
    </row>
    <row r="68" spans="1:6" ht="41.25" customHeight="1">
      <c r="A68" s="38">
        <v>4410</v>
      </c>
      <c r="B68" s="178" t="s">
        <v>786</v>
      </c>
      <c r="C68" s="173" t="s">
        <v>272</v>
      </c>
      <c r="D68" s="8">
        <f t="shared" si="1"/>
        <v>256353</v>
      </c>
      <c r="E68" s="8">
        <f>SUM(E69:E70)</f>
        <v>256353</v>
      </c>
      <c r="F68" s="37" t="s">
        <v>276</v>
      </c>
    </row>
    <row r="69" spans="1:36" ht="26.25" customHeight="1">
      <c r="A69" s="38">
        <v>4411</v>
      </c>
      <c r="B69" s="111" t="s">
        <v>787</v>
      </c>
      <c r="C69" s="34" t="s">
        <v>263</v>
      </c>
      <c r="D69" s="8">
        <f t="shared" si="1"/>
        <v>256353</v>
      </c>
      <c r="E69" s="8">
        <v>256353</v>
      </c>
      <c r="F69" s="37" t="s">
        <v>276</v>
      </c>
      <c r="AJ69" s="179"/>
    </row>
    <row r="70" spans="1:6" ht="26.25" customHeight="1" hidden="1">
      <c r="A70" s="38">
        <v>4412</v>
      </c>
      <c r="B70" s="111" t="s">
        <v>788</v>
      </c>
      <c r="C70" s="34" t="s">
        <v>264</v>
      </c>
      <c r="D70" s="8">
        <f t="shared" si="1"/>
        <v>0</v>
      </c>
      <c r="E70" s="8">
        <v>0</v>
      </c>
      <c r="F70" s="37" t="s">
        <v>276</v>
      </c>
    </row>
    <row r="71" spans="1:6" ht="53.25" customHeight="1" hidden="1">
      <c r="A71" s="38">
        <v>4420</v>
      </c>
      <c r="B71" s="178" t="s">
        <v>789</v>
      </c>
      <c r="C71" s="173" t="s">
        <v>272</v>
      </c>
      <c r="D71" s="8">
        <f t="shared" si="1"/>
        <v>0</v>
      </c>
      <c r="E71" s="8">
        <f>SUM(E72:E73)</f>
        <v>0</v>
      </c>
      <c r="F71" s="37" t="s">
        <v>276</v>
      </c>
    </row>
    <row r="72" spans="1:6" ht="27" customHeight="1" hidden="1">
      <c r="A72" s="38">
        <v>4421</v>
      </c>
      <c r="B72" s="111" t="s">
        <v>790</v>
      </c>
      <c r="C72" s="34" t="s">
        <v>265</v>
      </c>
      <c r="D72" s="8">
        <f t="shared" si="1"/>
        <v>0</v>
      </c>
      <c r="E72" s="8">
        <v>0</v>
      </c>
      <c r="F72" s="37" t="s">
        <v>276</v>
      </c>
    </row>
    <row r="73" spans="1:6" ht="27.75" customHeight="1" hidden="1">
      <c r="A73" s="38">
        <v>4422</v>
      </c>
      <c r="B73" s="111" t="s">
        <v>791</v>
      </c>
      <c r="C73" s="34" t="s">
        <v>266</v>
      </c>
      <c r="D73" s="8">
        <f t="shared" si="1"/>
        <v>0</v>
      </c>
      <c r="E73" s="8">
        <v>0</v>
      </c>
      <c r="F73" s="37" t="s">
        <v>276</v>
      </c>
    </row>
    <row r="74" spans="1:6" ht="27.75" customHeight="1">
      <c r="A74" s="38">
        <v>4500</v>
      </c>
      <c r="B74" s="111" t="s">
        <v>792</v>
      </c>
      <c r="C74" s="173" t="s">
        <v>272</v>
      </c>
      <c r="D74" s="8">
        <f t="shared" si="1"/>
        <v>11690</v>
      </c>
      <c r="E74" s="8">
        <f>SUM(E75+E78+E81+E90)</f>
        <v>11690</v>
      </c>
      <c r="F74" s="37" t="s">
        <v>276</v>
      </c>
    </row>
    <row r="75" spans="1:6" ht="42" customHeight="1" hidden="1">
      <c r="A75" s="38">
        <v>4510</v>
      </c>
      <c r="B75" s="111" t="s">
        <v>793</v>
      </c>
      <c r="C75" s="173" t="s">
        <v>272</v>
      </c>
      <c r="D75" s="8">
        <f t="shared" si="1"/>
        <v>0</v>
      </c>
      <c r="E75" s="8">
        <f>SUM(E76:E77)</f>
        <v>0</v>
      </c>
      <c r="F75" s="37" t="s">
        <v>276</v>
      </c>
    </row>
    <row r="76" spans="1:6" ht="27" hidden="1">
      <c r="A76" s="38">
        <v>4511</v>
      </c>
      <c r="B76" s="180" t="s">
        <v>794</v>
      </c>
      <c r="C76" s="34" t="s">
        <v>267</v>
      </c>
      <c r="D76" s="8">
        <f t="shared" si="1"/>
        <v>0</v>
      </c>
      <c r="E76" s="8">
        <v>0</v>
      </c>
      <c r="F76" s="37" t="s">
        <v>276</v>
      </c>
    </row>
    <row r="77" spans="1:6" ht="27" hidden="1">
      <c r="A77" s="38">
        <v>4512</v>
      </c>
      <c r="B77" s="111" t="s">
        <v>795</v>
      </c>
      <c r="C77" s="34" t="s">
        <v>268</v>
      </c>
      <c r="D77" s="8">
        <f t="shared" si="1"/>
        <v>0</v>
      </c>
      <c r="E77" s="8">
        <v>0</v>
      </c>
      <c r="F77" s="37" t="s">
        <v>276</v>
      </c>
    </row>
    <row r="78" spans="1:6" ht="40.5" customHeight="1" hidden="1">
      <c r="A78" s="38">
        <v>4520</v>
      </c>
      <c r="B78" s="111" t="s">
        <v>796</v>
      </c>
      <c r="C78" s="173" t="s">
        <v>272</v>
      </c>
      <c r="D78" s="8">
        <f t="shared" si="1"/>
        <v>0</v>
      </c>
      <c r="E78" s="8">
        <f>SUM(E79:E80)</f>
        <v>0</v>
      </c>
      <c r="F78" s="37" t="s">
        <v>276</v>
      </c>
    </row>
    <row r="79" spans="1:6" ht="27" hidden="1">
      <c r="A79" s="38">
        <v>4521</v>
      </c>
      <c r="B79" s="111" t="s">
        <v>797</v>
      </c>
      <c r="C79" s="34" t="s">
        <v>269</v>
      </c>
      <c r="D79" s="8">
        <f t="shared" si="1"/>
        <v>0</v>
      </c>
      <c r="E79" s="8">
        <v>0</v>
      </c>
      <c r="F79" s="37" t="s">
        <v>276</v>
      </c>
    </row>
    <row r="80" spans="1:6" ht="27" hidden="1">
      <c r="A80" s="38">
        <v>4522</v>
      </c>
      <c r="B80" s="111" t="s">
        <v>798</v>
      </c>
      <c r="C80" s="34" t="s">
        <v>270</v>
      </c>
      <c r="D80" s="8">
        <f t="shared" si="1"/>
        <v>0</v>
      </c>
      <c r="E80" s="8">
        <v>0</v>
      </c>
      <c r="F80" s="37" t="s">
        <v>276</v>
      </c>
    </row>
    <row r="81" spans="1:6" ht="41.25" customHeight="1">
      <c r="A81" s="38">
        <v>4530</v>
      </c>
      <c r="B81" s="178" t="s">
        <v>799</v>
      </c>
      <c r="C81" s="173" t="s">
        <v>272</v>
      </c>
      <c r="D81" s="8">
        <f t="shared" si="1"/>
        <v>5190</v>
      </c>
      <c r="E81" s="8">
        <f>SUM(E82:E84)</f>
        <v>5190</v>
      </c>
      <c r="F81" s="37" t="s">
        <v>276</v>
      </c>
    </row>
    <row r="82" spans="1:6" ht="40.5">
      <c r="A82" s="38">
        <v>4531</v>
      </c>
      <c r="B82" s="22" t="s">
        <v>800</v>
      </c>
      <c r="C82" s="174" t="s">
        <v>190</v>
      </c>
      <c r="D82" s="8">
        <f t="shared" si="1"/>
        <v>2950</v>
      </c>
      <c r="E82" s="8">
        <v>2950</v>
      </c>
      <c r="F82" s="37" t="s">
        <v>276</v>
      </c>
    </row>
    <row r="83" spans="1:6" ht="40.5">
      <c r="A83" s="38">
        <v>4532</v>
      </c>
      <c r="B83" s="22" t="s">
        <v>801</v>
      </c>
      <c r="C83" s="34" t="s">
        <v>191</v>
      </c>
      <c r="D83" s="8">
        <f t="shared" si="1"/>
        <v>0</v>
      </c>
      <c r="E83" s="8">
        <v>0</v>
      </c>
      <c r="F83" s="37" t="s">
        <v>276</v>
      </c>
    </row>
    <row r="84" spans="1:6" ht="25.5" customHeight="1">
      <c r="A84" s="38">
        <v>4533</v>
      </c>
      <c r="B84" s="22" t="s">
        <v>880</v>
      </c>
      <c r="C84" s="34" t="s">
        <v>192</v>
      </c>
      <c r="D84" s="8">
        <f t="shared" si="1"/>
        <v>2240</v>
      </c>
      <c r="E84" s="8">
        <v>2240</v>
      </c>
      <c r="F84" s="37" t="s">
        <v>276</v>
      </c>
    </row>
    <row r="85" spans="1:6" ht="24.75" customHeight="1">
      <c r="A85" s="38">
        <v>4534</v>
      </c>
      <c r="B85" s="24" t="s">
        <v>802</v>
      </c>
      <c r="C85" s="34"/>
      <c r="D85" s="8">
        <f t="shared" si="1"/>
        <v>0</v>
      </c>
      <c r="E85" s="8">
        <f>SUM(E86,E87)</f>
        <v>0</v>
      </c>
      <c r="F85" s="37" t="s">
        <v>276</v>
      </c>
    </row>
    <row r="86" spans="1:6" ht="27" hidden="1">
      <c r="A86" s="42">
        <v>4535</v>
      </c>
      <c r="B86" s="24" t="s">
        <v>803</v>
      </c>
      <c r="C86" s="34"/>
      <c r="D86" s="8">
        <f t="shared" si="1"/>
        <v>0</v>
      </c>
      <c r="E86" s="8"/>
      <c r="F86" s="37" t="s">
        <v>276</v>
      </c>
    </row>
    <row r="87" spans="1:6" ht="13.5">
      <c r="A87" s="38">
        <v>4536</v>
      </c>
      <c r="B87" s="24" t="s">
        <v>804</v>
      </c>
      <c r="C87" s="34"/>
      <c r="D87" s="8">
        <f t="shared" si="1"/>
        <v>0</v>
      </c>
      <c r="E87" s="8">
        <v>0</v>
      </c>
      <c r="F87" s="37" t="s">
        <v>276</v>
      </c>
    </row>
    <row r="88" spans="1:6" ht="13.5">
      <c r="A88" s="38">
        <v>4537</v>
      </c>
      <c r="B88" s="24" t="s">
        <v>805</v>
      </c>
      <c r="C88" s="34"/>
      <c r="D88" s="8">
        <f t="shared" si="1"/>
        <v>0</v>
      </c>
      <c r="E88" s="8">
        <v>0</v>
      </c>
      <c r="F88" s="37" t="s">
        <v>276</v>
      </c>
    </row>
    <row r="89" spans="1:48" ht="13.5">
      <c r="A89" s="38">
        <v>4538</v>
      </c>
      <c r="B89" s="24" t="s">
        <v>806</v>
      </c>
      <c r="C89" s="34"/>
      <c r="D89" s="8">
        <f t="shared" si="1"/>
        <v>1940</v>
      </c>
      <c r="E89" s="8">
        <v>1940</v>
      </c>
      <c r="F89" s="37" t="s">
        <v>276</v>
      </c>
      <c r="AV89" s="1">
        <v>150</v>
      </c>
    </row>
    <row r="90" spans="1:6" ht="41.25" customHeight="1">
      <c r="A90" s="38">
        <v>4540</v>
      </c>
      <c r="B90" s="178" t="s">
        <v>807</v>
      </c>
      <c r="C90" s="173" t="s">
        <v>272</v>
      </c>
      <c r="D90" s="8">
        <f t="shared" si="1"/>
        <v>6500</v>
      </c>
      <c r="E90" s="8">
        <f>E91+E92+E93</f>
        <v>6500</v>
      </c>
      <c r="F90" s="37" t="s">
        <v>276</v>
      </c>
    </row>
    <row r="91" spans="1:6" ht="40.5">
      <c r="A91" s="38">
        <v>4541</v>
      </c>
      <c r="B91" s="22" t="s">
        <v>808</v>
      </c>
      <c r="C91" s="34" t="s">
        <v>193</v>
      </c>
      <c r="D91" s="8">
        <f t="shared" si="1"/>
        <v>6500</v>
      </c>
      <c r="E91" s="37">
        <v>6500</v>
      </c>
      <c r="F91" s="37" t="s">
        <v>276</v>
      </c>
    </row>
    <row r="92" spans="1:6" ht="39" customHeight="1" hidden="1">
      <c r="A92" s="38">
        <v>4542</v>
      </c>
      <c r="B92" s="22" t="s">
        <v>883</v>
      </c>
      <c r="C92" s="34" t="s">
        <v>194</v>
      </c>
      <c r="D92" s="8">
        <f t="shared" si="1"/>
        <v>0</v>
      </c>
      <c r="E92" s="37">
        <v>0</v>
      </c>
      <c r="F92" s="37" t="s">
        <v>276</v>
      </c>
    </row>
    <row r="93" spans="1:6" ht="27.75" customHeight="1" hidden="1">
      <c r="A93" s="38">
        <v>4543</v>
      </c>
      <c r="B93" s="22" t="s">
        <v>809</v>
      </c>
      <c r="C93" s="34" t="s">
        <v>195</v>
      </c>
      <c r="D93" s="8">
        <f t="shared" si="1"/>
        <v>0</v>
      </c>
      <c r="E93" s="37">
        <f>E98</f>
        <v>0</v>
      </c>
      <c r="F93" s="37" t="s">
        <v>276</v>
      </c>
    </row>
    <row r="94" spans="1:6" ht="26.25" customHeight="1" hidden="1">
      <c r="A94" s="38">
        <v>4544</v>
      </c>
      <c r="B94" s="24" t="s">
        <v>810</v>
      </c>
      <c r="C94" s="34"/>
      <c r="D94" s="8">
        <f>SUM(E94:F94)</f>
        <v>0</v>
      </c>
      <c r="E94" s="8">
        <f>SUM(E95:E96)</f>
        <v>0</v>
      </c>
      <c r="F94" s="37" t="s">
        <v>276</v>
      </c>
    </row>
    <row r="95" spans="1:6" ht="27" hidden="1">
      <c r="A95" s="42">
        <v>4545</v>
      </c>
      <c r="B95" s="24" t="s">
        <v>803</v>
      </c>
      <c r="C95" s="34"/>
      <c r="D95" s="8">
        <f>SUM(E95:F95)</f>
        <v>0</v>
      </c>
      <c r="E95" s="8"/>
      <c r="F95" s="37" t="s">
        <v>276</v>
      </c>
    </row>
    <row r="96" spans="1:6" ht="13.5" hidden="1">
      <c r="A96" s="38">
        <v>4546</v>
      </c>
      <c r="B96" s="24" t="s">
        <v>811</v>
      </c>
      <c r="C96" s="34"/>
      <c r="D96" s="8">
        <f>SUM(E96:F96)</f>
        <v>0</v>
      </c>
      <c r="E96" s="8">
        <v>0</v>
      </c>
      <c r="F96" s="37" t="s">
        <v>276</v>
      </c>
    </row>
    <row r="97" spans="1:6" ht="13.5" hidden="1">
      <c r="A97" s="38">
        <v>4547</v>
      </c>
      <c r="B97" s="24" t="s">
        <v>805</v>
      </c>
      <c r="C97" s="34"/>
      <c r="D97" s="8">
        <f>SUM(E97:F97)</f>
        <v>0</v>
      </c>
      <c r="E97" s="8">
        <v>0</v>
      </c>
      <c r="F97" s="37" t="s">
        <v>276</v>
      </c>
    </row>
    <row r="98" spans="1:6" ht="13.5" hidden="1">
      <c r="A98" s="38">
        <v>4548</v>
      </c>
      <c r="B98" s="24" t="s">
        <v>806</v>
      </c>
      <c r="C98" s="34"/>
      <c r="D98" s="8">
        <f t="shared" si="1"/>
        <v>0</v>
      </c>
      <c r="E98" s="8">
        <v>0</v>
      </c>
      <c r="F98" s="37" t="s">
        <v>276</v>
      </c>
    </row>
    <row r="99" spans="1:6" ht="40.5" customHeight="1">
      <c r="A99" s="38">
        <v>4600</v>
      </c>
      <c r="B99" s="178" t="s">
        <v>812</v>
      </c>
      <c r="C99" s="173" t="s">
        <v>272</v>
      </c>
      <c r="D99" s="8">
        <f t="shared" si="1"/>
        <v>11850</v>
      </c>
      <c r="E99" s="8">
        <f>SUM(E100+E103+E108)</f>
        <v>11850</v>
      </c>
      <c r="F99" s="37" t="s">
        <v>276</v>
      </c>
    </row>
    <row r="100" spans="1:6" ht="24.75" customHeight="1">
      <c r="A100" s="38">
        <v>4610</v>
      </c>
      <c r="B100" s="140" t="s">
        <v>813</v>
      </c>
      <c r="C100" s="169"/>
      <c r="D100" s="8">
        <f t="shared" si="1"/>
        <v>0</v>
      </c>
      <c r="E100" s="8">
        <f>SUM(E101:E102)</f>
        <v>0</v>
      </c>
      <c r="F100" s="37" t="s">
        <v>277</v>
      </c>
    </row>
    <row r="101" spans="1:6" ht="40.5" customHeight="1">
      <c r="A101" s="38">
        <v>4610</v>
      </c>
      <c r="B101" s="181" t="s">
        <v>814</v>
      </c>
      <c r="C101" s="169" t="s">
        <v>118</v>
      </c>
      <c r="D101" s="8">
        <f t="shared" si="1"/>
        <v>0</v>
      </c>
      <c r="E101" s="8">
        <v>0</v>
      </c>
      <c r="F101" s="37" t="s">
        <v>276</v>
      </c>
    </row>
    <row r="102" spans="1:6" ht="42.75" customHeight="1">
      <c r="A102" s="38">
        <v>4620</v>
      </c>
      <c r="B102" s="182" t="s">
        <v>815</v>
      </c>
      <c r="C102" s="169" t="s">
        <v>149</v>
      </c>
      <c r="D102" s="8">
        <f t="shared" si="1"/>
        <v>0</v>
      </c>
      <c r="E102" s="8">
        <v>0</v>
      </c>
      <c r="F102" s="37" t="s">
        <v>276</v>
      </c>
    </row>
    <row r="103" spans="1:6" ht="39" customHeight="1">
      <c r="A103" s="38">
        <v>4630</v>
      </c>
      <c r="B103" s="178" t="s">
        <v>816</v>
      </c>
      <c r="C103" s="173" t="s">
        <v>272</v>
      </c>
      <c r="D103" s="8">
        <f t="shared" si="1"/>
        <v>11850</v>
      </c>
      <c r="E103" s="8">
        <f>SUM(E104:E107)</f>
        <v>11850</v>
      </c>
      <c r="F103" s="37" t="s">
        <v>276</v>
      </c>
    </row>
    <row r="104" spans="1:6" ht="17.25" customHeight="1">
      <c r="A104" s="38">
        <v>4631</v>
      </c>
      <c r="B104" s="111" t="s">
        <v>817</v>
      </c>
      <c r="C104" s="34" t="s">
        <v>196</v>
      </c>
      <c r="D104" s="8">
        <f t="shared" si="1"/>
        <v>450</v>
      </c>
      <c r="E104" s="8">
        <v>450</v>
      </c>
      <c r="F104" s="37" t="s">
        <v>276</v>
      </c>
    </row>
    <row r="105" spans="1:6" ht="27">
      <c r="A105" s="38">
        <v>4632</v>
      </c>
      <c r="B105" s="55" t="s">
        <v>818</v>
      </c>
      <c r="C105" s="34" t="s">
        <v>197</v>
      </c>
      <c r="D105" s="8">
        <f t="shared" si="1"/>
        <v>0</v>
      </c>
      <c r="E105" s="8">
        <v>0</v>
      </c>
      <c r="F105" s="37" t="s">
        <v>276</v>
      </c>
    </row>
    <row r="106" spans="1:6" ht="13.5">
      <c r="A106" s="38">
        <v>4633</v>
      </c>
      <c r="B106" s="111" t="s">
        <v>819</v>
      </c>
      <c r="C106" s="34" t="s">
        <v>198</v>
      </c>
      <c r="D106" s="8">
        <f aca="true" t="shared" si="2" ref="D106:D157">SUM(E106:F106)</f>
        <v>0</v>
      </c>
      <c r="E106" s="8"/>
      <c r="F106" s="37" t="s">
        <v>276</v>
      </c>
    </row>
    <row r="107" spans="1:6" ht="13.5">
      <c r="A107" s="38">
        <v>4634</v>
      </c>
      <c r="B107" s="111" t="s">
        <v>820</v>
      </c>
      <c r="C107" s="34" t="s">
        <v>102</v>
      </c>
      <c r="D107" s="8">
        <f t="shared" si="2"/>
        <v>11400</v>
      </c>
      <c r="E107" s="8">
        <v>11400</v>
      </c>
      <c r="F107" s="37" t="s">
        <v>276</v>
      </c>
    </row>
    <row r="108" spans="1:6" ht="16.5" customHeight="1">
      <c r="A108" s="38">
        <v>4640</v>
      </c>
      <c r="B108" s="178" t="s">
        <v>884</v>
      </c>
      <c r="C108" s="173" t="s">
        <v>272</v>
      </c>
      <c r="D108" s="8">
        <f t="shared" si="2"/>
        <v>0</v>
      </c>
      <c r="E108" s="8">
        <f>SUM(E109)</f>
        <v>0</v>
      </c>
      <c r="F108" s="37" t="s">
        <v>276</v>
      </c>
    </row>
    <row r="109" spans="1:6" ht="13.5">
      <c r="A109" s="38">
        <v>4641</v>
      </c>
      <c r="B109" s="111" t="s">
        <v>821</v>
      </c>
      <c r="C109" s="34" t="s">
        <v>199</v>
      </c>
      <c r="D109" s="8">
        <f t="shared" si="2"/>
        <v>0</v>
      </c>
      <c r="E109" s="8">
        <v>0</v>
      </c>
      <c r="F109" s="37" t="s">
        <v>276</v>
      </c>
    </row>
    <row r="110" spans="1:6" ht="39.75" customHeight="1">
      <c r="A110" s="38">
        <v>4700</v>
      </c>
      <c r="B110" s="106" t="s">
        <v>822</v>
      </c>
      <c r="C110" s="173" t="s">
        <v>272</v>
      </c>
      <c r="D110" s="8">
        <f>SUM(D111,D114,D119,D125,D128,D130,D132)</f>
        <v>30420</v>
      </c>
      <c r="E110" s="8">
        <f>SUM(E111+E114+E119+E125+E128+E130+E132)</f>
        <v>30420</v>
      </c>
      <c r="F110" s="8">
        <f>SUM(F132)</f>
        <v>0</v>
      </c>
    </row>
    <row r="111" spans="1:6" ht="39" customHeight="1">
      <c r="A111" s="38">
        <v>4710</v>
      </c>
      <c r="B111" s="106" t="s">
        <v>823</v>
      </c>
      <c r="C111" s="173" t="s">
        <v>272</v>
      </c>
      <c r="D111" s="8">
        <f t="shared" si="2"/>
        <v>1110</v>
      </c>
      <c r="E111" s="8">
        <f>SUM(E112:E113)</f>
        <v>1110</v>
      </c>
      <c r="F111" s="37" t="s">
        <v>276</v>
      </c>
    </row>
    <row r="112" spans="1:6" ht="41.25" customHeight="1">
      <c r="A112" s="38">
        <v>4711</v>
      </c>
      <c r="B112" s="55" t="s">
        <v>824</v>
      </c>
      <c r="C112" s="34" t="s">
        <v>200</v>
      </c>
      <c r="D112" s="8">
        <f t="shared" si="2"/>
        <v>0</v>
      </c>
      <c r="E112" s="8">
        <v>0</v>
      </c>
      <c r="F112" s="37" t="s">
        <v>276</v>
      </c>
    </row>
    <row r="113" spans="1:6" ht="26.25" customHeight="1">
      <c r="A113" s="38">
        <v>4712</v>
      </c>
      <c r="B113" s="111" t="s">
        <v>825</v>
      </c>
      <c r="C113" s="34" t="s">
        <v>201</v>
      </c>
      <c r="D113" s="8">
        <f t="shared" si="2"/>
        <v>1110</v>
      </c>
      <c r="E113" s="8">
        <v>1110</v>
      </c>
      <c r="F113" s="37" t="s">
        <v>276</v>
      </c>
    </row>
    <row r="114" spans="1:6" ht="69" customHeight="1">
      <c r="A114" s="38">
        <v>4720</v>
      </c>
      <c r="B114" s="178" t="s">
        <v>826</v>
      </c>
      <c r="C114" s="173" t="s">
        <v>272</v>
      </c>
      <c r="D114" s="8">
        <f t="shared" si="2"/>
        <v>320</v>
      </c>
      <c r="E114" s="8">
        <f>SUM(E115:E118)</f>
        <v>320</v>
      </c>
      <c r="F114" s="37" t="s">
        <v>276</v>
      </c>
    </row>
    <row r="115" spans="1:9" ht="13.5">
      <c r="A115" s="38">
        <v>4721</v>
      </c>
      <c r="B115" s="111" t="s">
        <v>827</v>
      </c>
      <c r="C115" s="34" t="s">
        <v>207</v>
      </c>
      <c r="D115" s="8">
        <f t="shared" si="2"/>
        <v>0</v>
      </c>
      <c r="E115" s="8"/>
      <c r="F115" s="37" t="s">
        <v>276</v>
      </c>
      <c r="I115" s="1">
        <v>4100</v>
      </c>
    </row>
    <row r="116" spans="1:9" ht="13.5">
      <c r="A116" s="38">
        <v>4722</v>
      </c>
      <c r="B116" s="111" t="s">
        <v>828</v>
      </c>
      <c r="C116" s="183">
        <v>4822</v>
      </c>
      <c r="D116" s="8">
        <f t="shared" si="2"/>
        <v>0</v>
      </c>
      <c r="E116" s="8">
        <v>0</v>
      </c>
      <c r="F116" s="37" t="s">
        <v>276</v>
      </c>
      <c r="I116" s="1">
        <v>-220</v>
      </c>
    </row>
    <row r="117" spans="1:6" ht="13.5">
      <c r="A117" s="38">
        <v>4723</v>
      </c>
      <c r="B117" s="111" t="s">
        <v>829</v>
      </c>
      <c r="C117" s="34" t="s">
        <v>208</v>
      </c>
      <c r="D117" s="8">
        <f t="shared" si="2"/>
        <v>320</v>
      </c>
      <c r="E117" s="8">
        <v>320</v>
      </c>
      <c r="F117" s="37" t="s">
        <v>276</v>
      </c>
    </row>
    <row r="118" spans="1:6" ht="28.5" customHeight="1">
      <c r="A118" s="38">
        <v>4724</v>
      </c>
      <c r="B118" s="111" t="s">
        <v>830</v>
      </c>
      <c r="C118" s="34" t="s">
        <v>209</v>
      </c>
      <c r="D118" s="8">
        <f t="shared" si="2"/>
        <v>0</v>
      </c>
      <c r="E118" s="8">
        <v>0</v>
      </c>
      <c r="F118" s="37" t="s">
        <v>276</v>
      </c>
    </row>
    <row r="119" spans="1:6" ht="26.25" customHeight="1">
      <c r="A119" s="38">
        <v>4730</v>
      </c>
      <c r="B119" s="178" t="s">
        <v>885</v>
      </c>
      <c r="C119" s="173" t="s">
        <v>272</v>
      </c>
      <c r="D119" s="8">
        <f t="shared" si="2"/>
        <v>260</v>
      </c>
      <c r="E119" s="8">
        <f>SUM(E120)</f>
        <v>260</v>
      </c>
      <c r="F119" s="37" t="s">
        <v>276</v>
      </c>
    </row>
    <row r="120" spans="1:6" ht="27">
      <c r="A120" s="38">
        <v>4731</v>
      </c>
      <c r="B120" s="180" t="s">
        <v>831</v>
      </c>
      <c r="C120" s="34" t="s">
        <v>211</v>
      </c>
      <c r="D120" s="8">
        <f>SUM(E120:F120)</f>
        <v>260</v>
      </c>
      <c r="E120" s="8">
        <v>260</v>
      </c>
      <c r="F120" s="37" t="s">
        <v>276</v>
      </c>
    </row>
    <row r="121" spans="1:6" ht="13.5" hidden="1">
      <c r="A121" s="125"/>
      <c r="B121" s="184"/>
      <c r="C121" s="185"/>
      <c r="D121" s="186"/>
      <c r="E121" s="186"/>
      <c r="F121" s="187"/>
    </row>
    <row r="122" spans="1:6" ht="13.5" hidden="1">
      <c r="A122" s="125"/>
      <c r="B122" s="184"/>
      <c r="C122" s="185"/>
      <c r="D122" s="186"/>
      <c r="E122" s="186"/>
      <c r="F122" s="187"/>
    </row>
    <row r="123" spans="1:6" ht="13.5" hidden="1">
      <c r="A123" s="125"/>
      <c r="B123" s="184"/>
      <c r="C123" s="185"/>
      <c r="D123" s="186"/>
      <c r="E123" s="186"/>
      <c r="F123" s="187"/>
    </row>
    <row r="124" spans="1:6" ht="13.5" hidden="1">
      <c r="A124" s="125"/>
      <c r="B124" s="184"/>
      <c r="C124" s="185"/>
      <c r="D124" s="186"/>
      <c r="E124" s="186"/>
      <c r="F124" s="187"/>
    </row>
    <row r="125" spans="1:6" ht="55.5" customHeight="1">
      <c r="A125" s="38">
        <v>4740</v>
      </c>
      <c r="B125" s="188" t="s">
        <v>886</v>
      </c>
      <c r="C125" s="173" t="s">
        <v>272</v>
      </c>
      <c r="D125" s="8">
        <f t="shared" si="2"/>
        <v>700</v>
      </c>
      <c r="E125" s="8">
        <f>SUM(E126:E127)</f>
        <v>700</v>
      </c>
      <c r="F125" s="37" t="s">
        <v>276</v>
      </c>
    </row>
    <row r="126" spans="1:6" ht="26.25" customHeight="1">
      <c r="A126" s="38">
        <v>4741</v>
      </c>
      <c r="B126" s="111" t="s">
        <v>832</v>
      </c>
      <c r="C126" s="34" t="s">
        <v>212</v>
      </c>
      <c r="D126" s="8">
        <f t="shared" si="2"/>
        <v>0</v>
      </c>
      <c r="E126" s="8">
        <v>0</v>
      </c>
      <c r="F126" s="37" t="s">
        <v>276</v>
      </c>
    </row>
    <row r="127" spans="1:6" ht="27">
      <c r="A127" s="38">
        <v>4742</v>
      </c>
      <c r="B127" s="111" t="s">
        <v>833</v>
      </c>
      <c r="C127" s="34" t="s">
        <v>213</v>
      </c>
      <c r="D127" s="8">
        <f t="shared" si="2"/>
        <v>700</v>
      </c>
      <c r="E127" s="8">
        <v>700</v>
      </c>
      <c r="F127" s="37" t="s">
        <v>276</v>
      </c>
    </row>
    <row r="128" spans="1:6" ht="55.5" customHeight="1" hidden="1">
      <c r="A128" s="38">
        <v>4750</v>
      </c>
      <c r="B128" s="178" t="s">
        <v>881</v>
      </c>
      <c r="C128" s="173" t="s">
        <v>272</v>
      </c>
      <c r="D128" s="8">
        <f t="shared" si="2"/>
        <v>0</v>
      </c>
      <c r="E128" s="8">
        <f>SUM(E129)</f>
        <v>0</v>
      </c>
      <c r="F128" s="37" t="s">
        <v>276</v>
      </c>
    </row>
    <row r="129" spans="1:6" ht="40.5" customHeight="1" hidden="1">
      <c r="A129" s="38">
        <v>4751</v>
      </c>
      <c r="B129" s="111" t="s">
        <v>834</v>
      </c>
      <c r="C129" s="34" t="s">
        <v>214</v>
      </c>
      <c r="D129" s="8">
        <f t="shared" si="2"/>
        <v>0</v>
      </c>
      <c r="E129" s="8">
        <v>0</v>
      </c>
      <c r="F129" s="37" t="s">
        <v>276</v>
      </c>
    </row>
    <row r="130" spans="1:6" ht="21" customHeight="1" hidden="1">
      <c r="A130" s="38">
        <v>4760</v>
      </c>
      <c r="B130" s="188" t="s">
        <v>887</v>
      </c>
      <c r="C130" s="173" t="s">
        <v>272</v>
      </c>
      <c r="D130" s="8">
        <f t="shared" si="2"/>
        <v>0</v>
      </c>
      <c r="E130" s="8">
        <v>0</v>
      </c>
      <c r="F130" s="37" t="s">
        <v>276</v>
      </c>
    </row>
    <row r="131" spans="1:6" ht="13.5" hidden="1">
      <c r="A131" s="38">
        <v>4761</v>
      </c>
      <c r="B131" s="111" t="s">
        <v>835</v>
      </c>
      <c r="C131" s="34" t="s">
        <v>215</v>
      </c>
      <c r="D131" s="8">
        <f t="shared" si="2"/>
        <v>0</v>
      </c>
      <c r="E131" s="8">
        <v>0</v>
      </c>
      <c r="F131" s="37" t="s">
        <v>276</v>
      </c>
    </row>
    <row r="132" spans="1:6" ht="18.75" customHeight="1">
      <c r="A132" s="38">
        <v>4770</v>
      </c>
      <c r="B132" s="178" t="s">
        <v>888</v>
      </c>
      <c r="C132" s="173" t="s">
        <v>272</v>
      </c>
      <c r="D132" s="8">
        <f>SUM(D133)</f>
        <v>28030</v>
      </c>
      <c r="E132" s="8">
        <f>SUM(E133)</f>
        <v>28030</v>
      </c>
      <c r="F132" s="8">
        <f>SUM(F133)</f>
        <v>0</v>
      </c>
    </row>
    <row r="133" spans="1:36" ht="13.5" customHeight="1">
      <c r="A133" s="38">
        <v>4771</v>
      </c>
      <c r="B133" s="111" t="s">
        <v>836</v>
      </c>
      <c r="C133" s="34" t="s">
        <v>216</v>
      </c>
      <c r="D133" s="8">
        <f>SUM(E133,-E134,F133)</f>
        <v>28030</v>
      </c>
      <c r="E133" s="8">
        <v>28030</v>
      </c>
      <c r="F133" s="8">
        <v>0</v>
      </c>
      <c r="AJ133" s="179"/>
    </row>
    <row r="134" spans="1:36" ht="39" customHeight="1">
      <c r="A134" s="38">
        <v>4772</v>
      </c>
      <c r="B134" s="180" t="s">
        <v>837</v>
      </c>
      <c r="C134" s="173" t="s">
        <v>272</v>
      </c>
      <c r="D134" s="8">
        <f>E134</f>
        <v>0</v>
      </c>
      <c r="E134" s="8">
        <v>0</v>
      </c>
      <c r="F134" s="8">
        <v>0</v>
      </c>
      <c r="AJ134" s="176"/>
    </row>
    <row r="135" spans="1:6" s="164" customFormat="1" ht="33" customHeight="1">
      <c r="A135" s="38">
        <v>5000</v>
      </c>
      <c r="B135" s="189" t="s">
        <v>838</v>
      </c>
      <c r="C135" s="173" t="s">
        <v>272</v>
      </c>
      <c r="D135" s="8">
        <f t="shared" si="2"/>
        <v>742644</v>
      </c>
      <c r="E135" s="190" t="s">
        <v>276</v>
      </c>
      <c r="F135" s="8">
        <f>SUM(F136+F150+F155+F157)</f>
        <v>742644</v>
      </c>
    </row>
    <row r="136" spans="1:6" ht="25.5" customHeight="1">
      <c r="A136" s="38">
        <v>5100</v>
      </c>
      <c r="B136" s="111" t="s">
        <v>839</v>
      </c>
      <c r="C136" s="173" t="s">
        <v>272</v>
      </c>
      <c r="D136" s="8">
        <f t="shared" si="2"/>
        <v>725244</v>
      </c>
      <c r="E136" s="37" t="s">
        <v>276</v>
      </c>
      <c r="F136" s="8">
        <f>SUM(F137+F141+F145)</f>
        <v>725244</v>
      </c>
    </row>
    <row r="137" spans="1:50" ht="27" customHeight="1">
      <c r="A137" s="38">
        <v>5110</v>
      </c>
      <c r="B137" s="178" t="s">
        <v>840</v>
      </c>
      <c r="C137" s="173" t="s">
        <v>272</v>
      </c>
      <c r="D137" s="8">
        <f t="shared" si="2"/>
        <v>674894</v>
      </c>
      <c r="E137" s="37" t="s">
        <v>276</v>
      </c>
      <c r="F137" s="8">
        <f>SUM(F138:F140)</f>
        <v>674894</v>
      </c>
      <c r="AX137" s="191"/>
    </row>
    <row r="138" spans="1:68" ht="13.5">
      <c r="A138" s="38">
        <v>5111</v>
      </c>
      <c r="B138" s="111" t="s">
        <v>841</v>
      </c>
      <c r="C138" s="192" t="s">
        <v>217</v>
      </c>
      <c r="D138" s="8">
        <f t="shared" si="2"/>
        <v>0</v>
      </c>
      <c r="E138" s="37" t="s">
        <v>276</v>
      </c>
      <c r="F138" s="8"/>
      <c r="BP138" s="267"/>
    </row>
    <row r="139" spans="1:36" ht="13.5">
      <c r="A139" s="38">
        <v>5112</v>
      </c>
      <c r="B139" s="111" t="s">
        <v>842</v>
      </c>
      <c r="C139" s="192" t="s">
        <v>218</v>
      </c>
      <c r="D139" s="8">
        <f t="shared" si="2"/>
        <v>644894</v>
      </c>
      <c r="E139" s="37" t="s">
        <v>276</v>
      </c>
      <c r="F139" s="8">
        <v>644894</v>
      </c>
      <c r="H139" s="9"/>
      <c r="AJ139" s="176"/>
    </row>
    <row r="140" spans="1:6" ht="27">
      <c r="A140" s="38">
        <v>5113</v>
      </c>
      <c r="B140" s="111" t="s">
        <v>843</v>
      </c>
      <c r="C140" s="192" t="s">
        <v>219</v>
      </c>
      <c r="D140" s="8">
        <f t="shared" si="2"/>
        <v>30000</v>
      </c>
      <c r="E140" s="37" t="s">
        <v>276</v>
      </c>
      <c r="F140" s="8">
        <v>30000</v>
      </c>
    </row>
    <row r="141" spans="1:6" ht="27" customHeight="1">
      <c r="A141" s="38">
        <v>5120</v>
      </c>
      <c r="B141" s="178" t="s">
        <v>844</v>
      </c>
      <c r="C141" s="173" t="s">
        <v>272</v>
      </c>
      <c r="D141" s="8">
        <f t="shared" si="2"/>
        <v>39000</v>
      </c>
      <c r="E141" s="37" t="s">
        <v>276</v>
      </c>
      <c r="F141" s="8">
        <f>F142+F143+F144</f>
        <v>39000</v>
      </c>
    </row>
    <row r="142" spans="1:36" ht="13.5">
      <c r="A142" s="38">
        <v>5121</v>
      </c>
      <c r="B142" s="111" t="s">
        <v>845</v>
      </c>
      <c r="C142" s="192" t="s">
        <v>220</v>
      </c>
      <c r="D142" s="8">
        <f t="shared" si="2"/>
        <v>28000</v>
      </c>
      <c r="E142" s="37" t="s">
        <v>276</v>
      </c>
      <c r="F142" s="8">
        <v>28000</v>
      </c>
      <c r="AJ142" s="176"/>
    </row>
    <row r="143" spans="1:6" ht="13.5">
      <c r="A143" s="38">
        <v>5122</v>
      </c>
      <c r="B143" s="111" t="s">
        <v>846</v>
      </c>
      <c r="C143" s="192" t="s">
        <v>221</v>
      </c>
      <c r="D143" s="8">
        <f t="shared" si="2"/>
        <v>8000</v>
      </c>
      <c r="E143" s="37" t="s">
        <v>276</v>
      </c>
      <c r="F143" s="8">
        <v>8000</v>
      </c>
    </row>
    <row r="144" spans="1:6" ht="13.5">
      <c r="A144" s="38">
        <v>5123</v>
      </c>
      <c r="B144" s="111" t="s">
        <v>847</v>
      </c>
      <c r="C144" s="192" t="s">
        <v>222</v>
      </c>
      <c r="D144" s="8">
        <f t="shared" si="2"/>
        <v>3000</v>
      </c>
      <c r="E144" s="37" t="s">
        <v>276</v>
      </c>
      <c r="F144" s="8">
        <v>3000</v>
      </c>
    </row>
    <row r="145" spans="1:6" ht="26.25" customHeight="1">
      <c r="A145" s="38">
        <v>5130</v>
      </c>
      <c r="B145" s="178" t="s">
        <v>848</v>
      </c>
      <c r="C145" s="173" t="s">
        <v>272</v>
      </c>
      <c r="D145" s="8">
        <f t="shared" si="2"/>
        <v>11350</v>
      </c>
      <c r="E145" s="37" t="s">
        <v>276</v>
      </c>
      <c r="F145" s="8">
        <f>SUM(F146:F149)</f>
        <v>11350</v>
      </c>
    </row>
    <row r="146" spans="1:6" ht="13.5">
      <c r="A146" s="38">
        <v>5131</v>
      </c>
      <c r="B146" s="111" t="s">
        <v>849</v>
      </c>
      <c r="C146" s="192" t="s">
        <v>223</v>
      </c>
      <c r="D146" s="8">
        <f t="shared" si="2"/>
        <v>0</v>
      </c>
      <c r="E146" s="37" t="s">
        <v>276</v>
      </c>
      <c r="F146" s="8">
        <v>0</v>
      </c>
    </row>
    <row r="147" spans="1:8" ht="13.5">
      <c r="A147" s="38">
        <v>5132</v>
      </c>
      <c r="B147" s="111" t="s">
        <v>850</v>
      </c>
      <c r="C147" s="192" t="s">
        <v>224</v>
      </c>
      <c r="D147" s="8">
        <f t="shared" si="2"/>
        <v>0</v>
      </c>
      <c r="E147" s="37" t="s">
        <v>276</v>
      </c>
      <c r="F147" s="8">
        <v>0</v>
      </c>
      <c r="H147" s="48"/>
    </row>
    <row r="148" spans="1:6" ht="13.5" customHeight="1">
      <c r="A148" s="38">
        <v>5133</v>
      </c>
      <c r="B148" s="111" t="s">
        <v>851</v>
      </c>
      <c r="C148" s="192" t="s">
        <v>229</v>
      </c>
      <c r="D148" s="8">
        <f t="shared" si="2"/>
        <v>0</v>
      </c>
      <c r="E148" s="37" t="s">
        <v>276</v>
      </c>
      <c r="F148" s="8">
        <v>0</v>
      </c>
    </row>
    <row r="149" spans="1:36" ht="13.5">
      <c r="A149" s="38">
        <v>5134</v>
      </c>
      <c r="B149" s="111" t="s">
        <v>852</v>
      </c>
      <c r="C149" s="192" t="s">
        <v>230</v>
      </c>
      <c r="D149" s="8">
        <f t="shared" si="2"/>
        <v>11350</v>
      </c>
      <c r="E149" s="37" t="s">
        <v>276</v>
      </c>
      <c r="F149" s="8">
        <v>11350</v>
      </c>
      <c r="AJ149" s="193"/>
    </row>
    <row r="150" spans="1:6" ht="28.5" customHeight="1">
      <c r="A150" s="38">
        <v>5200</v>
      </c>
      <c r="B150" s="178" t="s">
        <v>889</v>
      </c>
      <c r="C150" s="173" t="s">
        <v>272</v>
      </c>
      <c r="D150" s="8">
        <f t="shared" si="2"/>
        <v>17400</v>
      </c>
      <c r="E150" s="37" t="s">
        <v>276</v>
      </c>
      <c r="F150" s="8">
        <f>SUM(F151:F154)</f>
        <v>17400</v>
      </c>
    </row>
    <row r="151" spans="1:6" ht="27">
      <c r="A151" s="38">
        <v>5211</v>
      </c>
      <c r="B151" s="111" t="s">
        <v>853</v>
      </c>
      <c r="C151" s="192" t="s">
        <v>225</v>
      </c>
      <c r="D151" s="8">
        <f t="shared" si="2"/>
        <v>0</v>
      </c>
      <c r="E151" s="37" t="s">
        <v>276</v>
      </c>
      <c r="F151" s="8">
        <v>0</v>
      </c>
    </row>
    <row r="152" spans="1:6" ht="13.5">
      <c r="A152" s="38">
        <v>5221</v>
      </c>
      <c r="B152" s="111" t="s">
        <v>854</v>
      </c>
      <c r="C152" s="192" t="s">
        <v>226</v>
      </c>
      <c r="D152" s="8">
        <f t="shared" si="2"/>
        <v>17400</v>
      </c>
      <c r="E152" s="37" t="s">
        <v>276</v>
      </c>
      <c r="F152" s="8">
        <v>17400</v>
      </c>
    </row>
    <row r="153" spans="1:6" ht="27" customHeight="1" hidden="1">
      <c r="A153" s="38">
        <v>5231</v>
      </c>
      <c r="B153" s="111" t="s">
        <v>855</v>
      </c>
      <c r="C153" s="192" t="s">
        <v>227</v>
      </c>
      <c r="D153" s="8">
        <f t="shared" si="2"/>
        <v>0</v>
      </c>
      <c r="E153" s="37" t="s">
        <v>276</v>
      </c>
      <c r="F153" s="8">
        <v>0</v>
      </c>
    </row>
    <row r="154" spans="1:6" ht="14.25" customHeight="1" hidden="1">
      <c r="A154" s="38">
        <v>5241</v>
      </c>
      <c r="B154" s="111" t="s">
        <v>856</v>
      </c>
      <c r="C154" s="192" t="s">
        <v>228</v>
      </c>
      <c r="D154" s="8">
        <f t="shared" si="2"/>
        <v>0</v>
      </c>
      <c r="E154" s="37" t="s">
        <v>276</v>
      </c>
      <c r="F154" s="8">
        <v>0</v>
      </c>
    </row>
    <row r="155" spans="1:6" ht="26.25" customHeight="1" hidden="1">
      <c r="A155" s="38">
        <v>5300</v>
      </c>
      <c r="B155" s="178" t="s">
        <v>857</v>
      </c>
      <c r="C155" s="173" t="s">
        <v>272</v>
      </c>
      <c r="D155" s="8">
        <f t="shared" si="2"/>
        <v>0</v>
      </c>
      <c r="E155" s="37" t="s">
        <v>276</v>
      </c>
      <c r="F155" s="8">
        <f>SUM(F156)</f>
        <v>0</v>
      </c>
    </row>
    <row r="156" spans="1:6" ht="13.5" hidden="1">
      <c r="A156" s="38">
        <v>5311</v>
      </c>
      <c r="B156" s="111" t="s">
        <v>858</v>
      </c>
      <c r="C156" s="192" t="s">
        <v>231</v>
      </c>
      <c r="D156" s="8">
        <f t="shared" si="2"/>
        <v>0</v>
      </c>
      <c r="E156" s="37" t="s">
        <v>276</v>
      </c>
      <c r="F156" s="8">
        <v>0</v>
      </c>
    </row>
    <row r="157" spans="1:6" ht="41.25" customHeight="1" hidden="1">
      <c r="A157" s="38">
        <v>5400</v>
      </c>
      <c r="B157" s="178" t="s">
        <v>859</v>
      </c>
      <c r="C157" s="173" t="s">
        <v>272</v>
      </c>
      <c r="D157" s="8">
        <f t="shared" si="2"/>
        <v>0</v>
      </c>
      <c r="E157" s="37" t="s">
        <v>276</v>
      </c>
      <c r="F157" s="8">
        <f>SUM(F158:F161)</f>
        <v>0</v>
      </c>
    </row>
    <row r="158" spans="1:6" ht="13.5" hidden="1">
      <c r="A158" s="38">
        <v>5411</v>
      </c>
      <c r="B158" s="111" t="s">
        <v>860</v>
      </c>
      <c r="C158" s="192" t="s">
        <v>232</v>
      </c>
      <c r="D158" s="8">
        <f aca="true" t="shared" si="3" ref="D158:D179">SUM(E158:F158)</f>
        <v>0</v>
      </c>
      <c r="E158" s="37" t="s">
        <v>276</v>
      </c>
      <c r="F158" s="8">
        <v>0</v>
      </c>
    </row>
    <row r="159" spans="1:6" ht="13.5" hidden="1">
      <c r="A159" s="38">
        <v>5421</v>
      </c>
      <c r="B159" s="111" t="s">
        <v>861</v>
      </c>
      <c r="C159" s="192" t="s">
        <v>233</v>
      </c>
      <c r="D159" s="8">
        <f t="shared" si="3"/>
        <v>0</v>
      </c>
      <c r="E159" s="37" t="s">
        <v>276</v>
      </c>
      <c r="F159" s="8">
        <v>0</v>
      </c>
    </row>
    <row r="160" spans="1:6" ht="13.5" hidden="1">
      <c r="A160" s="38">
        <v>5431</v>
      </c>
      <c r="B160" s="111" t="s">
        <v>862</v>
      </c>
      <c r="C160" s="192" t="s">
        <v>234</v>
      </c>
      <c r="D160" s="8">
        <f t="shared" si="3"/>
        <v>0</v>
      </c>
      <c r="E160" s="37" t="s">
        <v>276</v>
      </c>
      <c r="F160" s="8">
        <v>0</v>
      </c>
    </row>
    <row r="161" spans="1:6" ht="13.5" hidden="1">
      <c r="A161" s="38">
        <v>5441</v>
      </c>
      <c r="B161" s="194" t="s">
        <v>863</v>
      </c>
      <c r="C161" s="192" t="s">
        <v>235</v>
      </c>
      <c r="D161" s="8">
        <f t="shared" si="3"/>
        <v>0</v>
      </c>
      <c r="E161" s="37" t="s">
        <v>276</v>
      </c>
      <c r="F161" s="8">
        <v>0</v>
      </c>
    </row>
    <row r="162" spans="1:6" s="198" customFormat="1" ht="66.75" customHeight="1">
      <c r="A162" s="195" t="s">
        <v>103</v>
      </c>
      <c r="B162" s="196" t="s">
        <v>991</v>
      </c>
      <c r="C162" s="195" t="s">
        <v>272</v>
      </c>
      <c r="D162" s="8">
        <f t="shared" si="3"/>
        <v>-25000</v>
      </c>
      <c r="E162" s="197" t="s">
        <v>271</v>
      </c>
      <c r="F162" s="8">
        <f>SUM(F163,F167,F173,F175)</f>
        <v>-25000</v>
      </c>
    </row>
    <row r="163" spans="1:6" ht="51" customHeight="1">
      <c r="A163" s="199" t="s">
        <v>104</v>
      </c>
      <c r="B163" s="200" t="s">
        <v>992</v>
      </c>
      <c r="C163" s="201" t="s">
        <v>272</v>
      </c>
      <c r="D163" s="8">
        <f t="shared" si="3"/>
        <v>0</v>
      </c>
      <c r="E163" s="116" t="s">
        <v>271</v>
      </c>
      <c r="F163" s="8">
        <f>SUM(F164:F166)</f>
        <v>0</v>
      </c>
    </row>
    <row r="164" spans="1:6" ht="14.25">
      <c r="A164" s="199" t="s">
        <v>105</v>
      </c>
      <c r="B164" s="202" t="s">
        <v>864</v>
      </c>
      <c r="C164" s="203" t="s">
        <v>152</v>
      </c>
      <c r="D164" s="8">
        <f t="shared" si="3"/>
        <v>0</v>
      </c>
      <c r="E164" s="116" t="s">
        <v>271</v>
      </c>
      <c r="F164" s="8">
        <v>0</v>
      </c>
    </row>
    <row r="165" spans="1:6" s="204" customFormat="1" ht="15" customHeight="1" hidden="1">
      <c r="A165" s="199" t="s">
        <v>106</v>
      </c>
      <c r="B165" s="202" t="s">
        <v>865</v>
      </c>
      <c r="C165" s="203" t="s">
        <v>153</v>
      </c>
      <c r="D165" s="8">
        <f t="shared" si="3"/>
        <v>0</v>
      </c>
      <c r="E165" s="116" t="s">
        <v>271</v>
      </c>
      <c r="F165" s="8">
        <v>0</v>
      </c>
    </row>
    <row r="166" spans="1:6" ht="28.5" hidden="1">
      <c r="A166" s="205" t="s">
        <v>107</v>
      </c>
      <c r="B166" s="202" t="s">
        <v>866</v>
      </c>
      <c r="C166" s="203" t="s">
        <v>154</v>
      </c>
      <c r="D166" s="8">
        <f t="shared" si="3"/>
        <v>0</v>
      </c>
      <c r="E166" s="116" t="s">
        <v>271</v>
      </c>
      <c r="F166" s="8">
        <v>0</v>
      </c>
    </row>
    <row r="167" spans="1:6" ht="49.5" customHeight="1" hidden="1">
      <c r="A167" s="205" t="s">
        <v>108</v>
      </c>
      <c r="B167" s="196" t="s">
        <v>993</v>
      </c>
      <c r="C167" s="201" t="s">
        <v>272</v>
      </c>
      <c r="D167" s="8">
        <f t="shared" si="3"/>
        <v>0</v>
      </c>
      <c r="E167" s="116" t="s">
        <v>271</v>
      </c>
      <c r="F167" s="8">
        <f>SUM(F168:F169)</f>
        <v>0</v>
      </c>
    </row>
    <row r="168" spans="1:6" ht="28.5" hidden="1">
      <c r="A168" s="205" t="s">
        <v>109</v>
      </c>
      <c r="B168" s="202" t="s">
        <v>867</v>
      </c>
      <c r="C168" s="206" t="s">
        <v>155</v>
      </c>
      <c r="D168" s="8">
        <f t="shared" si="3"/>
        <v>0</v>
      </c>
      <c r="E168" s="116" t="s">
        <v>271</v>
      </c>
      <c r="F168" s="8">
        <v>0</v>
      </c>
    </row>
    <row r="169" spans="1:6" ht="30.75" customHeight="1" hidden="1">
      <c r="A169" s="205" t="s">
        <v>110</v>
      </c>
      <c r="B169" s="202" t="s">
        <v>868</v>
      </c>
      <c r="C169" s="201" t="s">
        <v>272</v>
      </c>
      <c r="D169" s="8">
        <f t="shared" si="3"/>
        <v>0</v>
      </c>
      <c r="E169" s="116" t="s">
        <v>271</v>
      </c>
      <c r="F169" s="8">
        <f>SUM(F170:F172)</f>
        <v>0</v>
      </c>
    </row>
    <row r="170" spans="1:6" ht="14.25" customHeight="1" hidden="1">
      <c r="A170" s="205" t="s">
        <v>111</v>
      </c>
      <c r="B170" s="207" t="s">
        <v>869</v>
      </c>
      <c r="C170" s="203" t="s">
        <v>158</v>
      </c>
      <c r="D170" s="8">
        <f t="shared" si="3"/>
        <v>0</v>
      </c>
      <c r="E170" s="116" t="s">
        <v>271</v>
      </c>
      <c r="F170" s="8">
        <v>0</v>
      </c>
    </row>
    <row r="171" spans="1:6" ht="27" hidden="1">
      <c r="A171" s="208" t="s">
        <v>112</v>
      </c>
      <c r="B171" s="207" t="s">
        <v>870</v>
      </c>
      <c r="C171" s="206" t="s">
        <v>159</v>
      </c>
      <c r="D171" s="8">
        <f t="shared" si="3"/>
        <v>0</v>
      </c>
      <c r="E171" s="116" t="s">
        <v>271</v>
      </c>
      <c r="F171" s="8">
        <v>0</v>
      </c>
    </row>
    <row r="172" spans="1:6" ht="27" hidden="1">
      <c r="A172" s="205" t="s">
        <v>113</v>
      </c>
      <c r="B172" s="209" t="s">
        <v>871</v>
      </c>
      <c r="C172" s="206" t="s">
        <v>160</v>
      </c>
      <c r="D172" s="8">
        <f t="shared" si="3"/>
        <v>0</v>
      </c>
      <c r="E172" s="116" t="s">
        <v>271</v>
      </c>
      <c r="F172" s="8">
        <v>0</v>
      </c>
    </row>
    <row r="173" spans="1:6" ht="49.5" customHeight="1" hidden="1">
      <c r="A173" s="205" t="s">
        <v>114</v>
      </c>
      <c r="B173" s="200" t="s">
        <v>994</v>
      </c>
      <c r="C173" s="201" t="s">
        <v>272</v>
      </c>
      <c r="D173" s="8">
        <f t="shared" si="3"/>
        <v>0</v>
      </c>
      <c r="E173" s="116" t="s">
        <v>271</v>
      </c>
      <c r="F173" s="8">
        <f>SUM(F174)</f>
        <v>0</v>
      </c>
    </row>
    <row r="174" spans="1:6" ht="28.5">
      <c r="A174" s="208" t="s">
        <v>115</v>
      </c>
      <c r="B174" s="202" t="s">
        <v>872</v>
      </c>
      <c r="C174" s="210" t="s">
        <v>161</v>
      </c>
      <c r="D174" s="8">
        <f t="shared" si="3"/>
        <v>0</v>
      </c>
      <c r="E174" s="116" t="s">
        <v>271</v>
      </c>
      <c r="F174" s="8">
        <v>0</v>
      </c>
    </row>
    <row r="175" spans="1:6" ht="51.75" customHeight="1">
      <c r="A175" s="205" t="s">
        <v>116</v>
      </c>
      <c r="B175" s="200" t="s">
        <v>995</v>
      </c>
      <c r="C175" s="201" t="s">
        <v>272</v>
      </c>
      <c r="D175" s="8">
        <f t="shared" si="3"/>
        <v>-25000</v>
      </c>
      <c r="E175" s="116" t="s">
        <v>271</v>
      </c>
      <c r="F175" s="8">
        <f>SUM(F176:F179)</f>
        <v>-25000</v>
      </c>
    </row>
    <row r="176" spans="1:36" ht="14.25">
      <c r="A176" s="205" t="s">
        <v>117</v>
      </c>
      <c r="B176" s="202" t="s">
        <v>873</v>
      </c>
      <c r="C176" s="203" t="s">
        <v>162</v>
      </c>
      <c r="D176" s="8">
        <f t="shared" si="3"/>
        <v>-25000</v>
      </c>
      <c r="E176" s="116" t="s">
        <v>271</v>
      </c>
      <c r="F176" s="8">
        <v>-25000</v>
      </c>
      <c r="AJ176" s="176"/>
    </row>
    <row r="177" spans="1:6" ht="25.5" customHeight="1">
      <c r="A177" s="208" t="s">
        <v>119</v>
      </c>
      <c r="B177" s="202" t="s">
        <v>874</v>
      </c>
      <c r="C177" s="210" t="s">
        <v>163</v>
      </c>
      <c r="D177" s="8">
        <f t="shared" si="3"/>
        <v>0</v>
      </c>
      <c r="E177" s="116" t="s">
        <v>271</v>
      </c>
      <c r="F177" s="8">
        <v>0</v>
      </c>
    </row>
    <row r="178" spans="1:6" ht="41.25" customHeight="1">
      <c r="A178" s="205" t="s">
        <v>120</v>
      </c>
      <c r="B178" s="202" t="s">
        <v>875</v>
      </c>
      <c r="C178" s="206" t="s">
        <v>164</v>
      </c>
      <c r="D178" s="8">
        <f t="shared" si="3"/>
        <v>0</v>
      </c>
      <c r="E178" s="116" t="s">
        <v>271</v>
      </c>
      <c r="F178" s="8">
        <v>0</v>
      </c>
    </row>
    <row r="179" spans="1:6" ht="28.5">
      <c r="A179" s="205" t="s">
        <v>121</v>
      </c>
      <c r="B179" s="202" t="s">
        <v>876</v>
      </c>
      <c r="C179" s="206" t="s">
        <v>165</v>
      </c>
      <c r="D179" s="8">
        <f t="shared" si="3"/>
        <v>0</v>
      </c>
      <c r="E179" s="116" t="s">
        <v>271</v>
      </c>
      <c r="F179" s="8">
        <v>0</v>
      </c>
    </row>
    <row r="180" spans="1:5" s="47" customFormat="1" ht="14.25">
      <c r="A180" s="125"/>
      <c r="B180" s="211"/>
      <c r="C180" s="212"/>
      <c r="E180" s="213"/>
    </row>
    <row r="181" s="47" customFormat="1" ht="8.25" customHeight="1">
      <c r="C181" s="46"/>
    </row>
    <row r="182" s="47" customFormat="1" ht="13.5" hidden="1">
      <c r="C182" s="46"/>
    </row>
    <row r="183" s="47" customFormat="1" ht="13.5" hidden="1">
      <c r="C183" s="46"/>
    </row>
    <row r="184" s="47" customFormat="1" ht="13.5" hidden="1">
      <c r="C184" s="46"/>
    </row>
    <row r="185" s="47" customFormat="1" ht="13.5" hidden="1">
      <c r="C185" s="46"/>
    </row>
    <row r="186" s="47" customFormat="1" ht="13.5" hidden="1">
      <c r="C186" s="46"/>
    </row>
    <row r="187" s="47" customFormat="1" ht="13.5" hidden="1">
      <c r="C187" s="46"/>
    </row>
    <row r="188" s="47" customFormat="1" ht="13.5" hidden="1">
      <c r="C188" s="46"/>
    </row>
    <row r="189" s="47" customFormat="1" ht="3" customHeight="1">
      <c r="C189" s="46"/>
    </row>
    <row r="190" s="47" customFormat="1" ht="13.5" hidden="1">
      <c r="C190" s="46"/>
    </row>
    <row r="191" s="47" customFormat="1" ht="13.5" hidden="1">
      <c r="C191" s="46"/>
    </row>
    <row r="192" s="47" customFormat="1" ht="13.5" hidden="1">
      <c r="C192" s="46"/>
    </row>
    <row r="193" s="47" customFormat="1" ht="13.5" hidden="1">
      <c r="C193" s="46"/>
    </row>
    <row r="194" s="47" customFormat="1" ht="13.5" hidden="1">
      <c r="C194" s="46"/>
    </row>
    <row r="195" s="47" customFormat="1" ht="13.5" hidden="1">
      <c r="C195" s="46"/>
    </row>
    <row r="196" s="47" customFormat="1" ht="13.5" hidden="1">
      <c r="C196" s="46"/>
    </row>
    <row r="197" s="47" customFormat="1" ht="0.75" customHeight="1">
      <c r="C197" s="46"/>
    </row>
    <row r="198" s="47" customFormat="1" ht="13.5" hidden="1">
      <c r="C198" s="46"/>
    </row>
    <row r="199" s="47" customFormat="1" ht="13.5" hidden="1">
      <c r="C199" s="46"/>
    </row>
    <row r="200" s="47" customFormat="1" ht="13.5" hidden="1">
      <c r="C200" s="46"/>
    </row>
    <row r="201" s="47" customFormat="1" ht="13.5" hidden="1">
      <c r="C201" s="46"/>
    </row>
    <row r="202" s="47" customFormat="1" ht="13.5" hidden="1">
      <c r="C202" s="46"/>
    </row>
    <row r="203" s="47" customFormat="1" ht="13.5" hidden="1">
      <c r="C203" s="46"/>
    </row>
    <row r="204" s="47" customFormat="1" ht="10.5" customHeight="1" hidden="1">
      <c r="C204" s="46"/>
    </row>
    <row r="205" s="47" customFormat="1" ht="5.25" customHeight="1" hidden="1">
      <c r="C205" s="46"/>
    </row>
    <row r="206" s="47" customFormat="1" ht="13.5" hidden="1">
      <c r="C206" s="46"/>
    </row>
    <row r="207" s="47" customFormat="1" ht="13.5" hidden="1">
      <c r="C207" s="46"/>
    </row>
    <row r="208" s="47" customFormat="1" ht="13.5" hidden="1">
      <c r="C208" s="46"/>
    </row>
    <row r="209" s="47" customFormat="1" ht="13.5" hidden="1">
      <c r="C209" s="46"/>
    </row>
    <row r="210" s="47" customFormat="1" ht="13.5" hidden="1">
      <c r="C210" s="46"/>
    </row>
    <row r="211" s="47" customFormat="1" ht="13.5" hidden="1">
      <c r="C211" s="46"/>
    </row>
    <row r="212" s="47" customFormat="1" ht="13.5" hidden="1">
      <c r="C212" s="46"/>
    </row>
    <row r="213" s="47" customFormat="1" ht="13.5" hidden="1">
      <c r="C213" s="46"/>
    </row>
    <row r="214" s="47" customFormat="1" ht="13.5" hidden="1">
      <c r="C214" s="46"/>
    </row>
    <row r="215" s="47" customFormat="1" ht="13.5" hidden="1">
      <c r="C215" s="46"/>
    </row>
    <row r="216" s="47" customFormat="1" ht="13.5" hidden="1">
      <c r="C216" s="46"/>
    </row>
    <row r="217" s="47" customFormat="1" ht="13.5" hidden="1">
      <c r="C217" s="46"/>
    </row>
    <row r="218" s="47" customFormat="1" ht="13.5" hidden="1">
      <c r="C218" s="46"/>
    </row>
    <row r="219" s="47" customFormat="1" ht="13.5" hidden="1">
      <c r="C219" s="46"/>
    </row>
    <row r="220" s="47" customFormat="1" ht="11.25" customHeight="1" hidden="1">
      <c r="C220" s="46"/>
    </row>
    <row r="221" s="47" customFormat="1" ht="13.5" hidden="1">
      <c r="C221" s="46"/>
    </row>
    <row r="222" s="47" customFormat="1" ht="13.5" hidden="1">
      <c r="C222" s="46"/>
    </row>
    <row r="223" s="47" customFormat="1" ht="13.5" hidden="1">
      <c r="C223" s="46"/>
    </row>
    <row r="224" s="47" customFormat="1" ht="13.5" hidden="1">
      <c r="C224" s="46"/>
    </row>
    <row r="225" s="47" customFormat="1" ht="13.5" hidden="1">
      <c r="C225" s="46"/>
    </row>
    <row r="226" s="47" customFormat="1" ht="13.5" hidden="1">
      <c r="C226" s="46"/>
    </row>
    <row r="227" s="47" customFormat="1" ht="13.5" hidden="1">
      <c r="C227" s="46"/>
    </row>
    <row r="228" s="47" customFormat="1" ht="13.5" hidden="1">
      <c r="C228" s="46"/>
    </row>
    <row r="229" s="47" customFormat="1" ht="13.5" hidden="1">
      <c r="C229" s="46"/>
    </row>
    <row r="230" s="47" customFormat="1" ht="13.5" hidden="1">
      <c r="C230" s="46"/>
    </row>
    <row r="231" s="47" customFormat="1" ht="1.5" customHeight="1" hidden="1">
      <c r="C231" s="46"/>
    </row>
    <row r="232" s="47" customFormat="1" ht="13.5" hidden="1">
      <c r="C232" s="46"/>
    </row>
    <row r="233" s="47" customFormat="1" ht="13.5" hidden="1">
      <c r="C233" s="46"/>
    </row>
    <row r="234" s="47" customFormat="1" ht="13.5" hidden="1">
      <c r="C234" s="46"/>
    </row>
    <row r="235" s="47" customFormat="1" ht="13.5" hidden="1">
      <c r="C235" s="46"/>
    </row>
    <row r="236" s="47" customFormat="1" ht="13.5" hidden="1">
      <c r="C236" s="46"/>
    </row>
    <row r="237" s="47" customFormat="1" ht="13.5" hidden="1">
      <c r="C237" s="46"/>
    </row>
    <row r="238" s="47" customFormat="1" ht="13.5" hidden="1">
      <c r="C238" s="46"/>
    </row>
    <row r="239" s="47" customFormat="1" ht="13.5" hidden="1">
      <c r="C239" s="46"/>
    </row>
    <row r="240" s="47" customFormat="1" ht="13.5" hidden="1">
      <c r="C240" s="46"/>
    </row>
    <row r="241" s="47" customFormat="1" ht="13.5" hidden="1">
      <c r="C241" s="46"/>
    </row>
    <row r="242" s="47" customFormat="1" ht="13.5" hidden="1">
      <c r="C242" s="46"/>
    </row>
    <row r="243" s="47" customFormat="1" ht="13.5" hidden="1">
      <c r="C243" s="46"/>
    </row>
    <row r="244" s="47" customFormat="1" ht="13.5" hidden="1">
      <c r="C244" s="46"/>
    </row>
    <row r="245" s="47" customFormat="1" ht="13.5" hidden="1">
      <c r="C245" s="46"/>
    </row>
    <row r="246" s="47" customFormat="1" ht="13.5" hidden="1">
      <c r="C246" s="46"/>
    </row>
    <row r="247" s="47" customFormat="1" ht="13.5" hidden="1">
      <c r="C247" s="46"/>
    </row>
    <row r="248" s="47" customFormat="1" ht="13.5" hidden="1">
      <c r="C248" s="46"/>
    </row>
    <row r="249" s="47" customFormat="1" ht="13.5" hidden="1">
      <c r="C249" s="46"/>
    </row>
    <row r="250" s="47" customFormat="1" ht="13.5" hidden="1">
      <c r="C250" s="46"/>
    </row>
    <row r="251" s="47" customFormat="1" ht="13.5" hidden="1">
      <c r="C251" s="46"/>
    </row>
    <row r="252" s="47" customFormat="1" ht="13.5" hidden="1">
      <c r="C252" s="46"/>
    </row>
    <row r="253" s="47" customFormat="1" ht="13.5" hidden="1">
      <c r="C253" s="46"/>
    </row>
    <row r="254" s="47" customFormat="1" ht="13.5" hidden="1">
      <c r="C254" s="46"/>
    </row>
    <row r="255" s="47" customFormat="1" ht="13.5" hidden="1">
      <c r="C255" s="46"/>
    </row>
    <row r="256" s="47" customFormat="1" ht="13.5" hidden="1">
      <c r="C256" s="46"/>
    </row>
    <row r="257" s="47" customFormat="1" ht="13.5" hidden="1">
      <c r="C257" s="46"/>
    </row>
    <row r="258" s="47" customFormat="1" ht="13.5" hidden="1">
      <c r="C258" s="46"/>
    </row>
    <row r="259" s="47" customFormat="1" ht="13.5" hidden="1">
      <c r="C259" s="46"/>
    </row>
    <row r="260" s="47" customFormat="1" ht="13.5" hidden="1">
      <c r="C260" s="46"/>
    </row>
    <row r="261" s="47" customFormat="1" ht="13.5" hidden="1">
      <c r="C261" s="46"/>
    </row>
    <row r="262" s="47" customFormat="1" ht="13.5" hidden="1">
      <c r="C262" s="46"/>
    </row>
    <row r="263" s="47" customFormat="1" ht="13.5" hidden="1">
      <c r="C263" s="46"/>
    </row>
    <row r="264" s="47" customFormat="1" ht="13.5" hidden="1">
      <c r="C264" s="46"/>
    </row>
    <row r="265" s="47" customFormat="1" ht="13.5" hidden="1">
      <c r="C265" s="46"/>
    </row>
    <row r="266" s="47" customFormat="1" ht="13.5" hidden="1">
      <c r="C266" s="46"/>
    </row>
    <row r="267" s="47" customFormat="1" ht="13.5" hidden="1">
      <c r="C267" s="46"/>
    </row>
    <row r="268" s="47" customFormat="1" ht="13.5" hidden="1">
      <c r="C268" s="46"/>
    </row>
    <row r="269" s="47" customFormat="1" ht="13.5" hidden="1">
      <c r="C269" s="46"/>
    </row>
    <row r="270" s="47" customFormat="1" ht="13.5" hidden="1">
      <c r="C270" s="46"/>
    </row>
    <row r="271" s="47" customFormat="1" ht="13.5" hidden="1">
      <c r="C271" s="46"/>
    </row>
    <row r="272" s="47" customFormat="1" ht="13.5" hidden="1">
      <c r="C272" s="46"/>
    </row>
    <row r="273" s="47" customFormat="1" ht="13.5" hidden="1">
      <c r="C273" s="46"/>
    </row>
    <row r="274" s="47" customFormat="1" ht="13.5" hidden="1">
      <c r="C274" s="46"/>
    </row>
    <row r="275" s="47" customFormat="1" ht="13.5" hidden="1">
      <c r="C275" s="46"/>
    </row>
    <row r="276" s="47" customFormat="1" ht="13.5" hidden="1">
      <c r="C276" s="46"/>
    </row>
    <row r="277" s="47" customFormat="1" ht="13.5" hidden="1">
      <c r="C277" s="46"/>
    </row>
    <row r="278" s="47" customFormat="1" ht="13.5" hidden="1">
      <c r="C278" s="46"/>
    </row>
    <row r="279" s="47" customFormat="1" ht="13.5" hidden="1">
      <c r="C279" s="46"/>
    </row>
    <row r="280" s="47" customFormat="1" ht="13.5" hidden="1">
      <c r="C280" s="46"/>
    </row>
    <row r="281" s="47" customFormat="1" ht="13.5" hidden="1">
      <c r="C281" s="46"/>
    </row>
    <row r="282" s="47" customFormat="1" ht="13.5" hidden="1">
      <c r="C282" s="46"/>
    </row>
    <row r="283" s="47" customFormat="1" ht="13.5" hidden="1">
      <c r="C283" s="46"/>
    </row>
    <row r="284" s="47" customFormat="1" ht="13.5" hidden="1">
      <c r="C284" s="46"/>
    </row>
    <row r="285" s="47" customFormat="1" ht="9" customHeight="1" hidden="1">
      <c r="C285" s="46"/>
    </row>
    <row r="286" s="47" customFormat="1" ht="13.5" hidden="1">
      <c r="C286" s="46"/>
    </row>
    <row r="287" s="47" customFormat="1" ht="13.5" hidden="1">
      <c r="C287" s="46"/>
    </row>
    <row r="288" s="47" customFormat="1" ht="13.5" hidden="1">
      <c r="C288" s="46"/>
    </row>
    <row r="289" s="47" customFormat="1" ht="13.5" hidden="1">
      <c r="C289" s="46"/>
    </row>
    <row r="290" s="47" customFormat="1" ht="13.5" hidden="1">
      <c r="C290" s="46"/>
    </row>
    <row r="291" s="47" customFormat="1" ht="13.5" hidden="1">
      <c r="C291" s="46"/>
    </row>
    <row r="292" s="47" customFormat="1" ht="13.5" hidden="1">
      <c r="C292" s="46"/>
    </row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5.25" customHeight="1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9" customHeight="1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9.75" customHeight="1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3" customHeight="1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2" customHeight="1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8.25" customHeight="1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3" customHeight="1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</sheetData>
  <sheetProtection/>
  <mergeCells count="9">
    <mergeCell ref="D1:F1"/>
    <mergeCell ref="A3:F3"/>
    <mergeCell ref="A6:A7"/>
    <mergeCell ref="E5:F5"/>
    <mergeCell ref="E6:F6"/>
    <mergeCell ref="D6:D7"/>
    <mergeCell ref="B6:C6"/>
    <mergeCell ref="B2:F2"/>
    <mergeCell ref="A1:C1"/>
  </mergeCells>
  <printOptions/>
  <pageMargins left="0.78740157480315" right="0.275590551181102" top="0.354330708661417" bottom="0.604330709" header="0.15748031496063" footer="0.236220472440945"/>
  <pageSetup firstPageNumber="1" useFirstPageNumber="1" horizontalDpi="600" verticalDpi="600" orientation="portrait" paperSize="9" r:id="rId1"/>
  <headerFooter alignWithMargins="0">
    <oddFooter>&amp;C&amp;P&amp;RԲյուջե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45"/>
  <sheetViews>
    <sheetView showGridLines="0" workbookViewId="0" topLeftCell="A1">
      <selection activeCell="J7" sqref="J7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8" width="9.140625" style="1" customWidth="1"/>
    <col min="9" max="9" width="9.28125" style="1" bestFit="1" customWidth="1"/>
    <col min="10" max="10" width="10.7109375" style="1" bestFit="1" customWidth="1"/>
    <col min="11" max="16384" width="9.140625" style="1" customWidth="1"/>
  </cols>
  <sheetData>
    <row r="1" spans="1:6" ht="63" customHeight="1">
      <c r="A1" s="278"/>
      <c r="B1" s="278"/>
      <c r="C1" s="278"/>
      <c r="D1" s="314" t="s">
        <v>1036</v>
      </c>
      <c r="E1" s="315"/>
      <c r="F1" s="315"/>
    </row>
    <row r="2" spans="2:5" ht="25.5" customHeight="1">
      <c r="B2" s="313" t="s">
        <v>1029</v>
      </c>
      <c r="C2" s="313"/>
      <c r="D2" s="313"/>
      <c r="E2" s="313"/>
    </row>
    <row r="3" ht="24" customHeight="1"/>
    <row r="4" spans="1:5" ht="33.75" customHeight="1">
      <c r="A4" s="304" t="s">
        <v>890</v>
      </c>
      <c r="B4" s="304"/>
      <c r="C4" s="304"/>
      <c r="D4" s="304"/>
      <c r="E4" s="304"/>
    </row>
    <row r="5" spans="1:4" ht="8.25" customHeight="1">
      <c r="A5" s="2" t="s">
        <v>150</v>
      </c>
      <c r="B5" s="2"/>
      <c r="C5" s="2"/>
      <c r="D5" s="2"/>
    </row>
    <row r="6" ht="13.5">
      <c r="E6" s="3" t="s">
        <v>408</v>
      </c>
    </row>
    <row r="7" spans="1:5" ht="30" customHeight="1">
      <c r="A7" s="320" t="s">
        <v>891</v>
      </c>
      <c r="B7" s="320"/>
      <c r="C7" s="320" t="s">
        <v>892</v>
      </c>
      <c r="D7" s="316" t="s">
        <v>413</v>
      </c>
      <c r="E7" s="317"/>
    </row>
    <row r="8" spans="1:5" ht="28.5">
      <c r="A8" s="321"/>
      <c r="B8" s="321"/>
      <c r="C8" s="321"/>
      <c r="D8" s="4" t="s">
        <v>893</v>
      </c>
      <c r="E8" s="4" t="s">
        <v>894</v>
      </c>
    </row>
    <row r="9" spans="1:5" ht="13.5">
      <c r="A9" s="5">
        <v>1</v>
      </c>
      <c r="B9" s="5">
        <v>2</v>
      </c>
      <c r="C9" s="5">
        <v>3</v>
      </c>
      <c r="D9" s="5">
        <v>4</v>
      </c>
      <c r="E9" s="5">
        <v>5</v>
      </c>
    </row>
    <row r="10" spans="1:12" ht="30" customHeight="1">
      <c r="A10" s="6">
        <v>8000</v>
      </c>
      <c r="B10" s="7" t="s">
        <v>895</v>
      </c>
      <c r="C10" s="8">
        <f>'Հատված 1'!D9-'Հատված 2'!F9</f>
        <v>-724455</v>
      </c>
      <c r="D10" s="8">
        <f>'Հատված 1'!E9-'Հատված 2'!G9</f>
        <v>-6811</v>
      </c>
      <c r="E10" s="8">
        <f>'Հատված 1'!F9-'Հատված 2'!H9</f>
        <v>-717644</v>
      </c>
      <c r="J10" s="11"/>
      <c r="L10" s="11"/>
    </row>
    <row r="12" ht="8.25" customHeight="1"/>
    <row r="13" spans="4:6" ht="61.5" customHeight="1">
      <c r="D13" s="314" t="s">
        <v>1037</v>
      </c>
      <c r="E13" s="315"/>
      <c r="F13" s="315"/>
    </row>
    <row r="14" spans="1:6" ht="20.25">
      <c r="A14" s="290" t="s">
        <v>943</v>
      </c>
      <c r="B14" s="290"/>
      <c r="C14" s="290"/>
      <c r="D14" s="290"/>
      <c r="E14" s="290"/>
      <c r="F14" s="290"/>
    </row>
    <row r="15" ht="17.25">
      <c r="B15" s="10"/>
    </row>
    <row r="16" spans="1:6" ht="32.25" customHeight="1">
      <c r="A16" s="304" t="s">
        <v>896</v>
      </c>
      <c r="B16" s="304"/>
      <c r="C16" s="304"/>
      <c r="D16" s="304"/>
      <c r="E16" s="304"/>
      <c r="F16" s="304"/>
    </row>
    <row r="17" ht="14.25" customHeight="1">
      <c r="A17" s="2" t="s">
        <v>189</v>
      </c>
    </row>
    <row r="18" ht="14.25" customHeight="1">
      <c r="E18" s="3" t="s">
        <v>505</v>
      </c>
    </row>
    <row r="19" spans="1:6" ht="38.25" customHeight="1">
      <c r="A19" s="320">
        <f>A19:F64</f>
        <v>0</v>
      </c>
      <c r="B19" s="318" t="s">
        <v>897</v>
      </c>
      <c r="C19" s="319"/>
      <c r="D19" s="320" t="s">
        <v>412</v>
      </c>
      <c r="E19" s="316" t="s">
        <v>413</v>
      </c>
      <c r="F19" s="317"/>
    </row>
    <row r="20" spans="1:10" ht="26.25" customHeight="1">
      <c r="A20" s="321"/>
      <c r="B20" s="4" t="s">
        <v>898</v>
      </c>
      <c r="C20" s="12" t="s">
        <v>123</v>
      </c>
      <c r="D20" s="321"/>
      <c r="E20" s="4" t="s">
        <v>893</v>
      </c>
      <c r="F20" s="4" t="s">
        <v>894</v>
      </c>
      <c r="J20" s="9"/>
    </row>
    <row r="21" spans="1:6" ht="13.5">
      <c r="A21" s="5">
        <v>1</v>
      </c>
      <c r="B21" s="5">
        <v>2</v>
      </c>
      <c r="C21" s="5" t="s">
        <v>124</v>
      </c>
      <c r="D21" s="5">
        <v>4</v>
      </c>
      <c r="E21" s="5">
        <v>5</v>
      </c>
      <c r="F21" s="5">
        <v>6</v>
      </c>
    </row>
    <row r="22" spans="1:13" s="2" customFormat="1" ht="40.5" customHeight="1">
      <c r="A22" s="6">
        <v>8010</v>
      </c>
      <c r="B22" s="13" t="s">
        <v>899</v>
      </c>
      <c r="C22" s="14"/>
      <c r="D22" s="8">
        <f>SUM(E22:F22)</f>
        <v>724455</v>
      </c>
      <c r="E22" s="37">
        <f>-D10</f>
        <v>6811</v>
      </c>
      <c r="F22" s="8">
        <f>-E10</f>
        <v>717644</v>
      </c>
      <c r="H22" s="1"/>
      <c r="I22" s="49"/>
      <c r="J22" s="9"/>
      <c r="K22" s="15"/>
      <c r="M22" s="15"/>
    </row>
    <row r="23" spans="1:13" ht="40.5" customHeight="1">
      <c r="A23" s="6">
        <v>8100</v>
      </c>
      <c r="B23" s="13" t="s">
        <v>900</v>
      </c>
      <c r="C23" s="16"/>
      <c r="D23" s="8">
        <f aca="true" t="shared" si="0" ref="D23:D40">SUM(E23:F23)</f>
        <v>496811</v>
      </c>
      <c r="E23" s="37">
        <f>E24+E48</f>
        <v>6811</v>
      </c>
      <c r="F23" s="8">
        <f>SUM(F24+F48)</f>
        <v>490000</v>
      </c>
      <c r="I23" s="50"/>
      <c r="K23" s="11"/>
      <c r="M23" s="11"/>
    </row>
    <row r="24" spans="1:9" ht="27" customHeight="1">
      <c r="A24" s="18">
        <v>8110</v>
      </c>
      <c r="B24" s="19" t="s">
        <v>901</v>
      </c>
      <c r="C24" s="16"/>
      <c r="D24" s="20">
        <f t="shared" si="0"/>
        <v>0</v>
      </c>
      <c r="E24" s="52">
        <v>0</v>
      </c>
      <c r="F24" s="21">
        <f>SUM(F25+F29)</f>
        <v>0</v>
      </c>
      <c r="I24" s="50"/>
    </row>
    <row r="25" spans="1:6" ht="42" customHeight="1">
      <c r="A25" s="18">
        <v>8111</v>
      </c>
      <c r="B25" s="22" t="s">
        <v>902</v>
      </c>
      <c r="C25" s="16"/>
      <c r="D25" s="20">
        <f t="shared" si="0"/>
        <v>0</v>
      </c>
      <c r="E25" s="23" t="s">
        <v>151</v>
      </c>
      <c r="F25" s="20">
        <f>SUM(F27:F28)</f>
        <v>0</v>
      </c>
    </row>
    <row r="26" spans="1:6" ht="13.5">
      <c r="A26" s="18"/>
      <c r="B26" s="24" t="s">
        <v>903</v>
      </c>
      <c r="C26" s="16"/>
      <c r="D26" s="20">
        <f t="shared" si="0"/>
        <v>0</v>
      </c>
      <c r="E26" s="23"/>
      <c r="F26" s="20"/>
    </row>
    <row r="27" spans="1:9" ht="13.5">
      <c r="A27" s="18">
        <v>8112</v>
      </c>
      <c r="B27" s="25" t="s">
        <v>946</v>
      </c>
      <c r="C27" s="26" t="s">
        <v>136</v>
      </c>
      <c r="D27" s="20">
        <f t="shared" si="0"/>
        <v>0</v>
      </c>
      <c r="E27" s="23" t="s">
        <v>151</v>
      </c>
      <c r="F27" s="20">
        <v>0</v>
      </c>
      <c r="I27" s="9"/>
    </row>
    <row r="28" spans="1:6" ht="13.5">
      <c r="A28" s="18">
        <v>8113</v>
      </c>
      <c r="B28" s="25" t="s">
        <v>947</v>
      </c>
      <c r="C28" s="26" t="s">
        <v>137</v>
      </c>
      <c r="D28" s="20">
        <f t="shared" si="0"/>
        <v>0</v>
      </c>
      <c r="E28" s="23" t="s">
        <v>151</v>
      </c>
      <c r="F28" s="20">
        <v>0</v>
      </c>
    </row>
    <row r="29" spans="1:9" s="28" customFormat="1" ht="29.25" customHeight="1">
      <c r="A29" s="18">
        <v>8120</v>
      </c>
      <c r="B29" s="22" t="s">
        <v>945</v>
      </c>
      <c r="C29" s="26"/>
      <c r="D29" s="20">
        <f t="shared" si="0"/>
        <v>0</v>
      </c>
      <c r="E29" s="27"/>
      <c r="F29" s="20">
        <f>SUM(F31)</f>
        <v>0</v>
      </c>
      <c r="I29" s="29"/>
    </row>
    <row r="30" spans="1:6" s="28" customFormat="1" ht="13.5">
      <c r="A30" s="18"/>
      <c r="B30" s="24" t="s">
        <v>413</v>
      </c>
      <c r="C30" s="26"/>
      <c r="D30" s="20">
        <f t="shared" si="0"/>
        <v>0</v>
      </c>
      <c r="E30" s="30"/>
      <c r="F30" s="31"/>
    </row>
    <row r="31" spans="1:6" s="28" customFormat="1" ht="15.75" customHeight="1">
      <c r="A31" s="18">
        <v>8121</v>
      </c>
      <c r="B31" s="22" t="s">
        <v>904</v>
      </c>
      <c r="C31" s="26"/>
      <c r="D31" s="20">
        <f t="shared" si="0"/>
        <v>0</v>
      </c>
      <c r="E31" s="23" t="s">
        <v>151</v>
      </c>
      <c r="F31" s="20">
        <v>0</v>
      </c>
    </row>
    <row r="32" spans="1:6" s="28" customFormat="1" ht="13.5">
      <c r="A32" s="18"/>
      <c r="B32" s="24" t="s">
        <v>903</v>
      </c>
      <c r="C32" s="26"/>
      <c r="D32" s="20">
        <f t="shared" si="0"/>
        <v>0</v>
      </c>
      <c r="E32" s="30"/>
      <c r="F32" s="20">
        <v>0</v>
      </c>
    </row>
    <row r="33" spans="1:9" s="28" customFormat="1" ht="27.75" customHeight="1">
      <c r="A33" s="6">
        <v>8122</v>
      </c>
      <c r="B33" s="19" t="s">
        <v>905</v>
      </c>
      <c r="C33" s="26" t="s">
        <v>138</v>
      </c>
      <c r="D33" s="20">
        <f t="shared" si="0"/>
        <v>0</v>
      </c>
      <c r="E33" s="23" t="s">
        <v>151</v>
      </c>
      <c r="F33" s="20">
        <v>0</v>
      </c>
      <c r="I33" s="29"/>
    </row>
    <row r="34" spans="1:6" s="28" customFormat="1" ht="13.5">
      <c r="A34" s="6"/>
      <c r="B34" s="32" t="s">
        <v>903</v>
      </c>
      <c r="C34" s="26"/>
      <c r="D34" s="20">
        <f t="shared" si="0"/>
        <v>0</v>
      </c>
      <c r="E34" s="30"/>
      <c r="F34" s="31"/>
    </row>
    <row r="35" spans="1:6" s="28" customFormat="1" ht="13.5">
      <c r="A35" s="6">
        <v>8123</v>
      </c>
      <c r="B35" s="32" t="s">
        <v>906</v>
      </c>
      <c r="C35" s="26"/>
      <c r="D35" s="20">
        <f t="shared" si="0"/>
        <v>0</v>
      </c>
      <c r="E35" s="23" t="s">
        <v>151</v>
      </c>
      <c r="F35" s="20">
        <v>0</v>
      </c>
    </row>
    <row r="36" spans="1:6" s="28" customFormat="1" ht="13.5">
      <c r="A36" s="6">
        <v>8124</v>
      </c>
      <c r="B36" s="32" t="s">
        <v>907</v>
      </c>
      <c r="C36" s="26"/>
      <c r="D36" s="20">
        <f t="shared" si="0"/>
        <v>0</v>
      </c>
      <c r="E36" s="23" t="s">
        <v>151</v>
      </c>
      <c r="F36" s="20">
        <v>0</v>
      </c>
    </row>
    <row r="37" spans="1:9" s="28" customFormat="1" ht="27.75" customHeight="1">
      <c r="A37" s="6">
        <v>8130</v>
      </c>
      <c r="B37" s="19" t="s">
        <v>948</v>
      </c>
      <c r="C37" s="26" t="s">
        <v>139</v>
      </c>
      <c r="D37" s="20">
        <f t="shared" si="0"/>
        <v>0</v>
      </c>
      <c r="E37" s="23" t="s">
        <v>151</v>
      </c>
      <c r="F37" s="20">
        <v>0</v>
      </c>
      <c r="I37" s="29"/>
    </row>
    <row r="38" spans="1:6" s="28" customFormat="1" ht="13.5">
      <c r="A38" s="6"/>
      <c r="B38" s="32" t="s">
        <v>903</v>
      </c>
      <c r="C38" s="26"/>
      <c r="D38" s="20">
        <f t="shared" si="0"/>
        <v>0</v>
      </c>
      <c r="E38" s="27"/>
      <c r="F38" s="20"/>
    </row>
    <row r="39" spans="1:6" s="28" customFormat="1" ht="13.5">
      <c r="A39" s="6">
        <v>8131</v>
      </c>
      <c r="B39" s="32" t="s">
        <v>908</v>
      </c>
      <c r="C39" s="26"/>
      <c r="D39" s="20">
        <f t="shared" si="0"/>
        <v>0</v>
      </c>
      <c r="E39" s="23" t="s">
        <v>151</v>
      </c>
      <c r="F39" s="20">
        <v>0</v>
      </c>
    </row>
    <row r="40" spans="1:6" s="28" customFormat="1" ht="13.5">
      <c r="A40" s="6">
        <v>8132</v>
      </c>
      <c r="B40" s="32" t="s">
        <v>909</v>
      </c>
      <c r="C40" s="26"/>
      <c r="D40" s="20">
        <f t="shared" si="0"/>
        <v>0</v>
      </c>
      <c r="E40" s="23" t="s">
        <v>151</v>
      </c>
      <c r="F40" s="20">
        <v>0</v>
      </c>
    </row>
    <row r="41" spans="1:9" ht="27" customHeight="1">
      <c r="A41" s="6">
        <v>8140</v>
      </c>
      <c r="B41" s="19" t="s">
        <v>910</v>
      </c>
      <c r="C41" s="26"/>
      <c r="D41" s="8">
        <f>SUM(E41:F41)</f>
        <v>0</v>
      </c>
      <c r="E41" s="35">
        <f>SUM(E42)</f>
        <v>0</v>
      </c>
      <c r="F41" s="33">
        <f>SUM(F42)</f>
        <v>0</v>
      </c>
      <c r="I41" s="17"/>
    </row>
    <row r="42" spans="1:9" ht="40.5" customHeight="1">
      <c r="A42" s="6">
        <v>8141</v>
      </c>
      <c r="B42" s="19" t="s">
        <v>911</v>
      </c>
      <c r="C42" s="26" t="s">
        <v>138</v>
      </c>
      <c r="D42" s="8">
        <f aca="true" t="shared" si="1" ref="D42:D78">SUM(E42:F42)</f>
        <v>0</v>
      </c>
      <c r="E42" s="35">
        <f>SUM(E43:E44)</f>
        <v>0</v>
      </c>
      <c r="F42" s="33">
        <f>SUM(F43:F44)</f>
        <v>0</v>
      </c>
      <c r="I42" s="17"/>
    </row>
    <row r="43" spans="1:6" ht="13.5">
      <c r="A43" s="6">
        <v>8142</v>
      </c>
      <c r="B43" s="32" t="s">
        <v>912</v>
      </c>
      <c r="C43" s="34"/>
      <c r="D43" s="8">
        <f t="shared" si="1"/>
        <v>0</v>
      </c>
      <c r="E43" s="53"/>
      <c r="F43" s="35" t="s">
        <v>151</v>
      </c>
    </row>
    <row r="44" spans="1:6" ht="13.5">
      <c r="A44" s="6">
        <v>8143</v>
      </c>
      <c r="B44" s="32" t="s">
        <v>913</v>
      </c>
      <c r="C44" s="34"/>
      <c r="D44" s="8">
        <f t="shared" si="1"/>
        <v>0</v>
      </c>
      <c r="E44" s="53"/>
      <c r="F44" s="8">
        <v>0</v>
      </c>
    </row>
    <row r="45" spans="1:9" ht="39.75" customHeight="1">
      <c r="A45" s="6">
        <v>8150</v>
      </c>
      <c r="B45" s="19" t="s">
        <v>914</v>
      </c>
      <c r="C45" s="36" t="s">
        <v>139</v>
      </c>
      <c r="D45" s="8">
        <f t="shared" si="1"/>
        <v>0</v>
      </c>
      <c r="E45" s="35">
        <f>SUM(E46:E47)</f>
        <v>0</v>
      </c>
      <c r="F45" s="8">
        <v>0</v>
      </c>
      <c r="I45" s="17"/>
    </row>
    <row r="46" spans="1:6" ht="13.5">
      <c r="A46" s="6">
        <v>8151</v>
      </c>
      <c r="B46" s="32" t="s">
        <v>908</v>
      </c>
      <c r="C46" s="36"/>
      <c r="D46" s="8">
        <f t="shared" si="1"/>
        <v>0</v>
      </c>
      <c r="E46" s="53"/>
      <c r="F46" s="37" t="s">
        <v>277</v>
      </c>
    </row>
    <row r="47" spans="1:6" ht="13.5">
      <c r="A47" s="6">
        <v>8152</v>
      </c>
      <c r="B47" s="32" t="s">
        <v>915</v>
      </c>
      <c r="C47" s="36"/>
      <c r="D47" s="8">
        <f t="shared" si="1"/>
        <v>0</v>
      </c>
      <c r="E47" s="35">
        <v>0</v>
      </c>
      <c r="F47" s="8">
        <v>0</v>
      </c>
    </row>
    <row r="48" spans="1:13" ht="40.5" customHeight="1">
      <c r="A48" s="6">
        <v>8160</v>
      </c>
      <c r="B48" s="19" t="s">
        <v>916</v>
      </c>
      <c r="C48" s="36"/>
      <c r="D48" s="8">
        <f t="shared" si="1"/>
        <v>496811</v>
      </c>
      <c r="E48" s="37">
        <f>SUM(E53+E56+E64+E65)</f>
        <v>6811</v>
      </c>
      <c r="F48" s="8">
        <f>SUM(F49+F53+F56+F64+F65)</f>
        <v>490000</v>
      </c>
      <c r="I48" s="17"/>
      <c r="K48" s="11"/>
      <c r="M48" s="11"/>
    </row>
    <row r="49" spans="1:6" ht="40.5" customHeight="1">
      <c r="A49" s="6">
        <v>8161</v>
      </c>
      <c r="B49" s="22" t="s">
        <v>917</v>
      </c>
      <c r="C49" s="36"/>
      <c r="D49" s="8">
        <f t="shared" si="1"/>
        <v>0</v>
      </c>
      <c r="E49" s="51" t="s">
        <v>151</v>
      </c>
      <c r="F49" s="8">
        <f>SUM(F50:F52)</f>
        <v>0</v>
      </c>
    </row>
    <row r="50" spans="1:6" ht="41.25" customHeight="1">
      <c r="A50" s="6">
        <v>8162</v>
      </c>
      <c r="B50" s="32" t="s">
        <v>918</v>
      </c>
      <c r="C50" s="36" t="s">
        <v>140</v>
      </c>
      <c r="D50" s="8">
        <f t="shared" si="1"/>
        <v>0</v>
      </c>
      <c r="E50" s="35" t="s">
        <v>151</v>
      </c>
      <c r="F50" s="8">
        <v>0</v>
      </c>
    </row>
    <row r="51" spans="1:9" ht="123" customHeight="1">
      <c r="A51" s="38">
        <v>8163</v>
      </c>
      <c r="B51" s="39" t="s">
        <v>919</v>
      </c>
      <c r="C51" s="36" t="s">
        <v>140</v>
      </c>
      <c r="D51" s="8">
        <f t="shared" si="1"/>
        <v>0</v>
      </c>
      <c r="E51" s="162" t="s">
        <v>151</v>
      </c>
      <c r="F51" s="8">
        <v>0</v>
      </c>
      <c r="I51" s="40"/>
    </row>
    <row r="52" spans="1:6" ht="27">
      <c r="A52" s="6">
        <v>8164</v>
      </c>
      <c r="B52" s="32" t="s">
        <v>920</v>
      </c>
      <c r="C52" s="36" t="s">
        <v>141</v>
      </c>
      <c r="D52" s="8">
        <f t="shared" si="1"/>
        <v>0</v>
      </c>
      <c r="E52" s="35" t="s">
        <v>151</v>
      </c>
      <c r="F52" s="8"/>
    </row>
    <row r="53" spans="1:9" ht="32.25" customHeight="1">
      <c r="A53" s="6">
        <v>8170</v>
      </c>
      <c r="B53" s="22" t="s">
        <v>921</v>
      </c>
      <c r="C53" s="36"/>
      <c r="D53" s="8">
        <f t="shared" si="1"/>
        <v>0</v>
      </c>
      <c r="E53" s="51">
        <f>SUM(E54:E55)</f>
        <v>0</v>
      </c>
      <c r="F53" s="41">
        <f>SUM(F54:F55)</f>
        <v>0</v>
      </c>
      <c r="I53" s="17"/>
    </row>
    <row r="54" spans="1:6" ht="40.5">
      <c r="A54" s="6">
        <v>8171</v>
      </c>
      <c r="B54" s="32" t="s">
        <v>922</v>
      </c>
      <c r="C54" s="36" t="s">
        <v>142</v>
      </c>
      <c r="D54" s="8">
        <f t="shared" si="1"/>
        <v>0</v>
      </c>
      <c r="E54" s="35"/>
      <c r="F54" s="8">
        <v>0</v>
      </c>
    </row>
    <row r="55" spans="1:6" ht="13.5">
      <c r="A55" s="6">
        <v>8172</v>
      </c>
      <c r="B55" s="25" t="s">
        <v>923</v>
      </c>
      <c r="C55" s="36" t="s">
        <v>143</v>
      </c>
      <c r="D55" s="8">
        <f t="shared" si="1"/>
        <v>0</v>
      </c>
      <c r="E55" s="35"/>
      <c r="F55" s="8">
        <v>0</v>
      </c>
    </row>
    <row r="56" spans="1:13" ht="43.5" customHeight="1">
      <c r="A56" s="5">
        <v>8190</v>
      </c>
      <c r="B56" s="22" t="s">
        <v>996</v>
      </c>
      <c r="C56" s="6"/>
      <c r="D56" s="8">
        <f t="shared" si="1"/>
        <v>496811</v>
      </c>
      <c r="E56" s="54">
        <f>SUM(E57,-E59)</f>
        <v>6811</v>
      </c>
      <c r="F56" s="8">
        <f>SUM(F57:F60)</f>
        <v>490000</v>
      </c>
      <c r="I56" s="17"/>
      <c r="K56" s="11"/>
      <c r="M56" s="11"/>
    </row>
    <row r="57" spans="1:11" ht="40.5">
      <c r="A57" s="38">
        <v>8191</v>
      </c>
      <c r="B57" s="24" t="s">
        <v>924</v>
      </c>
      <c r="C57" s="42">
        <v>9320</v>
      </c>
      <c r="D57" s="8">
        <f t="shared" si="1"/>
        <v>96811</v>
      </c>
      <c r="E57" s="20">
        <v>96811</v>
      </c>
      <c r="F57" s="37" t="s">
        <v>277</v>
      </c>
      <c r="K57" s="11"/>
    </row>
    <row r="58" spans="1:6" ht="67.5">
      <c r="A58" s="38">
        <v>8192</v>
      </c>
      <c r="B58" s="32" t="s">
        <v>925</v>
      </c>
      <c r="C58" s="6"/>
      <c r="D58" s="8">
        <f t="shared" si="1"/>
        <v>6811</v>
      </c>
      <c r="E58" s="37">
        <v>6811</v>
      </c>
      <c r="F58" s="35" t="s">
        <v>151</v>
      </c>
    </row>
    <row r="59" spans="1:11" ht="27">
      <c r="A59" s="38">
        <v>8193</v>
      </c>
      <c r="B59" s="32" t="s">
        <v>926</v>
      </c>
      <c r="C59" s="6"/>
      <c r="D59" s="8">
        <f>D57-D58</f>
        <v>90000</v>
      </c>
      <c r="E59" s="259">
        <f>E57-E58</f>
        <v>90000</v>
      </c>
      <c r="F59" s="35" t="s">
        <v>277</v>
      </c>
      <c r="K59" s="11"/>
    </row>
    <row r="60" spans="1:13" ht="40.5">
      <c r="A60" s="38">
        <v>8194</v>
      </c>
      <c r="B60" s="32" t="s">
        <v>927</v>
      </c>
      <c r="C60" s="43">
        <v>9330</v>
      </c>
      <c r="D60" s="8">
        <f t="shared" si="1"/>
        <v>490000</v>
      </c>
      <c r="E60" s="35" t="s">
        <v>151</v>
      </c>
      <c r="F60" s="190">
        <f>SUM(F61:F62)</f>
        <v>490000</v>
      </c>
      <c r="I60" s="17"/>
      <c r="K60" s="11"/>
      <c r="M60" s="11"/>
    </row>
    <row r="61" spans="1:13" ht="42.75" customHeight="1">
      <c r="A61" s="38">
        <v>8195</v>
      </c>
      <c r="B61" s="32" t="s">
        <v>928</v>
      </c>
      <c r="C61" s="43"/>
      <c r="D61" s="8">
        <f t="shared" si="1"/>
        <v>400000</v>
      </c>
      <c r="E61" s="35" t="s">
        <v>151</v>
      </c>
      <c r="F61" s="8">
        <v>400000</v>
      </c>
      <c r="I61" s="268"/>
      <c r="K61" s="11"/>
      <c r="M61" s="11"/>
    </row>
    <row r="62" spans="1:13" ht="55.5" customHeight="1">
      <c r="A62" s="38">
        <v>8196</v>
      </c>
      <c r="B62" s="32" t="s">
        <v>929</v>
      </c>
      <c r="C62" s="43"/>
      <c r="D62" s="8">
        <f t="shared" si="1"/>
        <v>90000</v>
      </c>
      <c r="E62" s="35" t="s">
        <v>151</v>
      </c>
      <c r="F62" s="8">
        <v>90000</v>
      </c>
      <c r="I62" s="17"/>
      <c r="K62" s="11"/>
      <c r="M62" s="11"/>
    </row>
    <row r="63" spans="1:6" ht="40.5">
      <c r="A63" s="38">
        <v>8197</v>
      </c>
      <c r="B63" s="22" t="s">
        <v>930</v>
      </c>
      <c r="C63" s="44"/>
      <c r="D63" s="35" t="s">
        <v>151</v>
      </c>
      <c r="E63" s="35" t="s">
        <v>151</v>
      </c>
      <c r="F63" s="35" t="s">
        <v>151</v>
      </c>
    </row>
    <row r="64" spans="1:6" ht="54">
      <c r="A64" s="38">
        <v>8198</v>
      </c>
      <c r="B64" s="22" t="s">
        <v>931</v>
      </c>
      <c r="C64" s="44"/>
      <c r="D64" s="35" t="s">
        <v>151</v>
      </c>
      <c r="E64" s="33">
        <v>0</v>
      </c>
      <c r="F64" s="33">
        <v>0</v>
      </c>
    </row>
    <row r="65" spans="1:9" ht="81" customHeight="1">
      <c r="A65" s="38">
        <v>8199</v>
      </c>
      <c r="B65" s="22" t="s">
        <v>932</v>
      </c>
      <c r="C65" s="44"/>
      <c r="D65" s="8">
        <f t="shared" si="1"/>
        <v>0</v>
      </c>
      <c r="E65" s="163">
        <v>0</v>
      </c>
      <c r="F65" s="163">
        <v>0</v>
      </c>
      <c r="I65" s="17"/>
    </row>
    <row r="66" spans="1:6" ht="40.5">
      <c r="A66" s="38" t="s">
        <v>122</v>
      </c>
      <c r="B66" s="32" t="s">
        <v>933</v>
      </c>
      <c r="C66" s="44"/>
      <c r="D66" s="8">
        <f t="shared" si="1"/>
        <v>0</v>
      </c>
      <c r="E66" s="163" t="s">
        <v>151</v>
      </c>
      <c r="F66" s="8">
        <v>0</v>
      </c>
    </row>
    <row r="67" spans="1:9" ht="27">
      <c r="A67" s="18">
        <v>8200</v>
      </c>
      <c r="B67" s="13" t="s">
        <v>934</v>
      </c>
      <c r="C67" s="6"/>
      <c r="D67" s="8">
        <f t="shared" si="1"/>
        <v>0</v>
      </c>
      <c r="E67" s="37">
        <f>SUM(E68)</f>
        <v>0</v>
      </c>
      <c r="F67" s="8">
        <f>SUM(F68)</f>
        <v>0</v>
      </c>
      <c r="I67" s="17"/>
    </row>
    <row r="68" spans="1:9" ht="27">
      <c r="A68" s="18">
        <v>8210</v>
      </c>
      <c r="B68" s="45" t="s">
        <v>935</v>
      </c>
      <c r="C68" s="6"/>
      <c r="D68" s="8">
        <f t="shared" si="1"/>
        <v>0</v>
      </c>
      <c r="E68" s="33"/>
      <c r="F68" s="8">
        <f>SUM(F69+F72)</f>
        <v>0</v>
      </c>
      <c r="I68" s="17"/>
    </row>
    <row r="69" spans="1:6" ht="54.75" customHeight="1">
      <c r="A69" s="18">
        <v>8211</v>
      </c>
      <c r="B69" s="22" t="s">
        <v>936</v>
      </c>
      <c r="C69" s="6"/>
      <c r="D69" s="8">
        <f t="shared" si="1"/>
        <v>0</v>
      </c>
      <c r="E69" s="35" t="s">
        <v>151</v>
      </c>
      <c r="F69" s="8">
        <f>SUM(F70:F71)</f>
        <v>0</v>
      </c>
    </row>
    <row r="70" spans="1:6" ht="13.5">
      <c r="A70" s="18">
        <v>8212</v>
      </c>
      <c r="B70" s="25" t="s">
        <v>946</v>
      </c>
      <c r="C70" s="36" t="s">
        <v>132</v>
      </c>
      <c r="D70" s="8">
        <f t="shared" si="1"/>
        <v>0</v>
      </c>
      <c r="E70" s="35" t="s">
        <v>151</v>
      </c>
      <c r="F70" s="8">
        <v>0</v>
      </c>
    </row>
    <row r="71" spans="1:6" ht="13.5">
      <c r="A71" s="18">
        <v>8213</v>
      </c>
      <c r="B71" s="25" t="s">
        <v>947</v>
      </c>
      <c r="C71" s="36" t="s">
        <v>133</v>
      </c>
      <c r="D71" s="8">
        <f t="shared" si="1"/>
        <v>0</v>
      </c>
      <c r="E71" s="35" t="s">
        <v>151</v>
      </c>
      <c r="F71" s="8">
        <v>0</v>
      </c>
    </row>
    <row r="72" spans="1:9" ht="40.5">
      <c r="A72" s="18">
        <v>8220</v>
      </c>
      <c r="B72" s="22" t="s">
        <v>949</v>
      </c>
      <c r="C72" s="6"/>
      <c r="D72" s="8">
        <f t="shared" si="1"/>
        <v>0</v>
      </c>
      <c r="E72" s="37">
        <v>0</v>
      </c>
      <c r="F72" s="8">
        <f>SUM(F73+F76)</f>
        <v>0</v>
      </c>
      <c r="I72" s="17"/>
    </row>
    <row r="73" spans="1:6" ht="26.25" customHeight="1">
      <c r="A73" s="18">
        <v>8221</v>
      </c>
      <c r="B73" s="22" t="s">
        <v>937</v>
      </c>
      <c r="C73" s="6"/>
      <c r="D73" s="8">
        <f t="shared" si="1"/>
        <v>0</v>
      </c>
      <c r="E73" s="35" t="s">
        <v>151</v>
      </c>
      <c r="F73" s="8"/>
    </row>
    <row r="74" spans="1:6" ht="13.5">
      <c r="A74" s="6">
        <v>8222</v>
      </c>
      <c r="B74" s="32" t="s">
        <v>938</v>
      </c>
      <c r="C74" s="36" t="s">
        <v>134</v>
      </c>
      <c r="D74" s="8">
        <f t="shared" si="1"/>
        <v>0</v>
      </c>
      <c r="E74" s="35" t="s">
        <v>151</v>
      </c>
      <c r="F74" s="8">
        <v>0</v>
      </c>
    </row>
    <row r="75" spans="1:6" ht="27">
      <c r="A75" s="6">
        <v>8230</v>
      </c>
      <c r="B75" s="32" t="s">
        <v>939</v>
      </c>
      <c r="C75" s="36" t="s">
        <v>135</v>
      </c>
      <c r="D75" s="8">
        <f t="shared" si="1"/>
        <v>0</v>
      </c>
      <c r="E75" s="35" t="s">
        <v>151</v>
      </c>
      <c r="F75" s="8">
        <v>0</v>
      </c>
    </row>
    <row r="76" spans="1:6" ht="26.25" customHeight="1">
      <c r="A76" s="6">
        <v>8240</v>
      </c>
      <c r="B76" s="22" t="s">
        <v>940</v>
      </c>
      <c r="C76" s="6"/>
      <c r="D76" s="8">
        <f t="shared" si="1"/>
        <v>0</v>
      </c>
      <c r="E76" s="8">
        <v>0</v>
      </c>
      <c r="F76" s="8">
        <v>0</v>
      </c>
    </row>
    <row r="77" spans="1:6" ht="13.5">
      <c r="A77" s="6">
        <v>8241</v>
      </c>
      <c r="B77" s="32" t="s">
        <v>941</v>
      </c>
      <c r="C77" s="36" t="s">
        <v>134</v>
      </c>
      <c r="D77" s="8">
        <f t="shared" si="1"/>
        <v>0</v>
      </c>
      <c r="E77" s="8">
        <v>0</v>
      </c>
      <c r="F77" s="8">
        <v>0</v>
      </c>
    </row>
    <row r="78" spans="1:6" ht="27">
      <c r="A78" s="6">
        <v>8250</v>
      </c>
      <c r="B78" s="32" t="s">
        <v>942</v>
      </c>
      <c r="C78" s="36" t="s">
        <v>135</v>
      </c>
      <c r="D78" s="8">
        <f t="shared" si="1"/>
        <v>0</v>
      </c>
      <c r="E78" s="163">
        <v>0</v>
      </c>
      <c r="F78" s="8">
        <v>0</v>
      </c>
    </row>
    <row r="79" spans="2:3" ht="13.5">
      <c r="B79" s="46"/>
      <c r="C79" s="47"/>
    </row>
    <row r="80" spans="2:3" ht="13.5">
      <c r="B80" s="46"/>
      <c r="C80" s="47"/>
    </row>
    <row r="81" spans="2:3" ht="13.5">
      <c r="B81" s="46"/>
      <c r="C81" s="47"/>
    </row>
    <row r="82" spans="2:3" ht="13.5">
      <c r="B82" s="46"/>
      <c r="C82" s="47"/>
    </row>
    <row r="83" ht="13.5">
      <c r="B83" s="48"/>
    </row>
    <row r="84" ht="13.5">
      <c r="B84" s="48"/>
    </row>
    <row r="85" ht="13.5">
      <c r="B85" s="48"/>
    </row>
    <row r="86" ht="13.5">
      <c r="B86" s="48"/>
    </row>
    <row r="87" ht="13.5">
      <c r="B87" s="48"/>
    </row>
    <row r="88" ht="13.5">
      <c r="B88" s="48"/>
    </row>
    <row r="89" ht="13.5">
      <c r="B89" s="48"/>
    </row>
    <row r="90" ht="13.5">
      <c r="B90" s="48"/>
    </row>
    <row r="91" ht="13.5">
      <c r="B91" s="48"/>
    </row>
    <row r="92" ht="13.5">
      <c r="B92" s="48"/>
    </row>
    <row r="93" ht="13.5">
      <c r="B93" s="48"/>
    </row>
    <row r="94" ht="13.5">
      <c r="B94" s="48"/>
    </row>
    <row r="95" ht="13.5">
      <c r="B95" s="48"/>
    </row>
    <row r="96" ht="13.5">
      <c r="B96" s="48"/>
    </row>
    <row r="97" ht="13.5">
      <c r="B97" s="48"/>
    </row>
    <row r="98" ht="13.5">
      <c r="B98" s="48"/>
    </row>
    <row r="99" ht="13.5">
      <c r="B99" s="48"/>
    </row>
    <row r="100" ht="13.5">
      <c r="B100" s="48"/>
    </row>
    <row r="101" ht="13.5">
      <c r="B101" s="48"/>
    </row>
    <row r="102" ht="13.5">
      <c r="B102" s="48"/>
    </row>
    <row r="103" ht="13.5">
      <c r="B103" s="48"/>
    </row>
    <row r="104" ht="13.5">
      <c r="B104" s="48"/>
    </row>
    <row r="105" ht="13.5">
      <c r="B105" s="48"/>
    </row>
    <row r="106" ht="13.5">
      <c r="B106" s="48"/>
    </row>
    <row r="107" ht="13.5">
      <c r="B107" s="48"/>
    </row>
    <row r="108" ht="13.5">
      <c r="B108" s="48"/>
    </row>
    <row r="109" ht="13.5">
      <c r="B109" s="48"/>
    </row>
    <row r="110" ht="13.5">
      <c r="B110" s="48"/>
    </row>
    <row r="111" ht="13.5">
      <c r="B111" s="48"/>
    </row>
    <row r="112" ht="13.5">
      <c r="B112" s="48"/>
    </row>
    <row r="113" ht="13.5">
      <c r="B113" s="48"/>
    </row>
    <row r="114" ht="13.5">
      <c r="B114" s="48"/>
    </row>
    <row r="115" ht="13.5">
      <c r="B115" s="48"/>
    </row>
    <row r="116" ht="13.5">
      <c r="B116" s="48"/>
    </row>
    <row r="117" ht="13.5">
      <c r="B117" s="48"/>
    </row>
    <row r="118" ht="13.5">
      <c r="B118" s="48"/>
    </row>
    <row r="119" ht="13.5">
      <c r="B119" s="48"/>
    </row>
    <row r="120" ht="13.5">
      <c r="B120" s="48"/>
    </row>
    <row r="121" ht="13.5">
      <c r="B121" s="48"/>
    </row>
    <row r="122" ht="13.5">
      <c r="B122" s="48"/>
    </row>
    <row r="123" ht="13.5">
      <c r="B123" s="48"/>
    </row>
    <row r="124" ht="13.5">
      <c r="B124" s="48"/>
    </row>
    <row r="125" ht="13.5">
      <c r="B125" s="48"/>
    </row>
    <row r="126" ht="13.5">
      <c r="B126" s="48"/>
    </row>
    <row r="127" ht="13.5">
      <c r="B127" s="48"/>
    </row>
    <row r="128" ht="13.5">
      <c r="B128" s="48"/>
    </row>
    <row r="129" ht="13.5">
      <c r="B129" s="48"/>
    </row>
    <row r="130" ht="13.5">
      <c r="B130" s="48"/>
    </row>
    <row r="131" ht="13.5">
      <c r="B131" s="48"/>
    </row>
    <row r="132" ht="13.5">
      <c r="B132" s="48"/>
    </row>
    <row r="133" ht="13.5">
      <c r="B133" s="48"/>
    </row>
    <row r="134" ht="13.5">
      <c r="B134" s="48"/>
    </row>
    <row r="135" ht="13.5">
      <c r="B135" s="48"/>
    </row>
    <row r="136" ht="13.5">
      <c r="B136" s="48"/>
    </row>
    <row r="137" ht="13.5">
      <c r="B137" s="48"/>
    </row>
    <row r="138" ht="13.5">
      <c r="B138" s="48"/>
    </row>
    <row r="139" ht="13.5">
      <c r="B139" s="48"/>
    </row>
    <row r="140" ht="13.5">
      <c r="B140" s="48"/>
    </row>
    <row r="141" ht="13.5">
      <c r="B141" s="48"/>
    </row>
    <row r="142" ht="13.5">
      <c r="B142" s="48"/>
    </row>
    <row r="143" ht="13.5">
      <c r="B143" s="48"/>
    </row>
    <row r="144" ht="13.5">
      <c r="B144" s="48"/>
    </row>
    <row r="145" ht="13.5">
      <c r="B145" s="48"/>
    </row>
    <row r="146" ht="13.5">
      <c r="B146" s="48"/>
    </row>
    <row r="147" ht="13.5">
      <c r="B147" s="48"/>
    </row>
    <row r="148" ht="13.5">
      <c r="B148" s="48"/>
    </row>
    <row r="149" ht="13.5">
      <c r="B149" s="48"/>
    </row>
    <row r="150" ht="13.5">
      <c r="B150" s="48"/>
    </row>
    <row r="151" ht="13.5">
      <c r="B151" s="48"/>
    </row>
    <row r="152" ht="13.5">
      <c r="B152" s="48"/>
    </row>
    <row r="153" ht="13.5">
      <c r="B153" s="48"/>
    </row>
    <row r="154" ht="13.5">
      <c r="B154" s="48"/>
    </row>
    <row r="155" ht="13.5">
      <c r="B155" s="48"/>
    </row>
    <row r="156" ht="13.5">
      <c r="B156" s="48"/>
    </row>
    <row r="157" ht="13.5">
      <c r="B157" s="48"/>
    </row>
    <row r="158" ht="13.5">
      <c r="B158" s="48"/>
    </row>
    <row r="159" ht="13.5">
      <c r="B159" s="48"/>
    </row>
    <row r="160" ht="13.5">
      <c r="B160" s="48"/>
    </row>
    <row r="161" ht="13.5">
      <c r="B161" s="48"/>
    </row>
    <row r="162" ht="13.5">
      <c r="B162" s="48"/>
    </row>
    <row r="163" ht="13.5">
      <c r="B163" s="48"/>
    </row>
    <row r="164" ht="13.5">
      <c r="B164" s="48"/>
    </row>
    <row r="165" ht="13.5">
      <c r="B165" s="48"/>
    </row>
    <row r="166" ht="13.5">
      <c r="B166" s="48"/>
    </row>
    <row r="167" ht="13.5">
      <c r="B167" s="48"/>
    </row>
    <row r="168" ht="13.5">
      <c r="B168" s="48"/>
    </row>
    <row r="169" ht="13.5">
      <c r="B169" s="48"/>
    </row>
    <row r="170" ht="13.5">
      <c r="B170" s="48"/>
    </row>
    <row r="171" ht="13.5">
      <c r="B171" s="48"/>
    </row>
    <row r="172" ht="13.5">
      <c r="B172" s="48"/>
    </row>
    <row r="173" ht="13.5">
      <c r="B173" s="48"/>
    </row>
    <row r="174" ht="13.5">
      <c r="B174" s="48"/>
    </row>
    <row r="175" ht="13.5">
      <c r="B175" s="48"/>
    </row>
    <row r="176" ht="13.5">
      <c r="B176" s="48"/>
    </row>
    <row r="177" ht="13.5">
      <c r="B177" s="48"/>
    </row>
    <row r="178" ht="13.5">
      <c r="B178" s="48"/>
    </row>
    <row r="179" ht="13.5">
      <c r="B179" s="48"/>
    </row>
    <row r="180" ht="13.5">
      <c r="B180" s="48"/>
    </row>
    <row r="181" ht="13.5">
      <c r="B181" s="48"/>
    </row>
    <row r="182" ht="13.5">
      <c r="B182" s="48"/>
    </row>
    <row r="183" ht="13.5">
      <c r="B183" s="48"/>
    </row>
    <row r="184" ht="13.5">
      <c r="B184" s="48"/>
    </row>
    <row r="185" ht="13.5">
      <c r="B185" s="48"/>
    </row>
    <row r="186" ht="13.5">
      <c r="B186" s="48"/>
    </row>
    <row r="187" ht="13.5">
      <c r="B187" s="48"/>
    </row>
    <row r="188" ht="13.5">
      <c r="B188" s="48"/>
    </row>
    <row r="189" ht="13.5">
      <c r="B189" s="48"/>
    </row>
    <row r="190" ht="13.5">
      <c r="B190" s="48"/>
    </row>
    <row r="191" ht="13.5">
      <c r="B191" s="48"/>
    </row>
    <row r="192" ht="13.5">
      <c r="B192" s="48"/>
    </row>
    <row r="193" ht="13.5">
      <c r="B193" s="48"/>
    </row>
    <row r="194" ht="13.5">
      <c r="B194" s="48"/>
    </row>
    <row r="195" ht="13.5">
      <c r="B195" s="48"/>
    </row>
    <row r="196" ht="13.5">
      <c r="B196" s="48"/>
    </row>
    <row r="197" ht="13.5">
      <c r="B197" s="48"/>
    </row>
    <row r="198" ht="13.5">
      <c r="B198" s="48"/>
    </row>
    <row r="199" ht="13.5">
      <c r="B199" s="48"/>
    </row>
    <row r="200" ht="13.5">
      <c r="B200" s="48"/>
    </row>
    <row r="201" ht="13.5">
      <c r="B201" s="48"/>
    </row>
    <row r="202" ht="13.5">
      <c r="B202" s="48"/>
    </row>
    <row r="203" ht="13.5">
      <c r="B203" s="48"/>
    </row>
    <row r="204" ht="13.5">
      <c r="B204" s="48"/>
    </row>
    <row r="205" ht="13.5">
      <c r="B205" s="48"/>
    </row>
    <row r="206" ht="13.5">
      <c r="B206" s="48"/>
    </row>
    <row r="207" ht="13.5">
      <c r="B207" s="48"/>
    </row>
    <row r="208" ht="13.5">
      <c r="B208" s="48"/>
    </row>
    <row r="209" ht="13.5">
      <c r="B209" s="48"/>
    </row>
    <row r="210" ht="13.5">
      <c r="B210" s="48"/>
    </row>
    <row r="211" ht="13.5">
      <c r="B211" s="48"/>
    </row>
    <row r="212" ht="13.5">
      <c r="B212" s="48"/>
    </row>
    <row r="213" ht="13.5">
      <c r="B213" s="48"/>
    </row>
    <row r="214" ht="13.5">
      <c r="B214" s="48"/>
    </row>
    <row r="215" ht="13.5">
      <c r="B215" s="48"/>
    </row>
    <row r="216" ht="13.5">
      <c r="B216" s="48"/>
    </row>
    <row r="217" ht="13.5">
      <c r="B217" s="48"/>
    </row>
    <row r="218" ht="13.5">
      <c r="B218" s="48"/>
    </row>
    <row r="219" ht="13.5">
      <c r="B219" s="48"/>
    </row>
    <row r="220" ht="13.5">
      <c r="B220" s="48"/>
    </row>
    <row r="221" ht="13.5">
      <c r="B221" s="48"/>
    </row>
    <row r="222" ht="13.5">
      <c r="B222" s="48"/>
    </row>
    <row r="223" ht="13.5">
      <c r="B223" s="48"/>
    </row>
    <row r="224" ht="13.5">
      <c r="B224" s="48"/>
    </row>
    <row r="225" ht="13.5">
      <c r="B225" s="48"/>
    </row>
    <row r="226" ht="13.5">
      <c r="B226" s="48"/>
    </row>
    <row r="227" ht="13.5">
      <c r="B227" s="48"/>
    </row>
    <row r="228" ht="13.5">
      <c r="B228" s="48"/>
    </row>
    <row r="229" ht="13.5">
      <c r="B229" s="48"/>
    </row>
    <row r="230" ht="13.5">
      <c r="B230" s="48"/>
    </row>
    <row r="231" ht="13.5">
      <c r="B231" s="48"/>
    </row>
    <row r="232" ht="13.5">
      <c r="B232" s="48"/>
    </row>
    <row r="233" ht="13.5">
      <c r="B233" s="48"/>
    </row>
    <row r="234" ht="13.5">
      <c r="B234" s="48"/>
    </row>
    <row r="235" ht="13.5">
      <c r="B235" s="48"/>
    </row>
    <row r="236" ht="13.5">
      <c r="B236" s="48"/>
    </row>
    <row r="237" ht="13.5">
      <c r="B237" s="48"/>
    </row>
    <row r="238" ht="13.5">
      <c r="B238" s="48"/>
    </row>
    <row r="239" ht="13.5">
      <c r="B239" s="48"/>
    </row>
    <row r="240" ht="13.5">
      <c r="B240" s="48"/>
    </row>
    <row r="241" ht="13.5">
      <c r="B241" s="48"/>
    </row>
    <row r="242" ht="13.5">
      <c r="B242" s="48"/>
    </row>
    <row r="243" ht="13.5">
      <c r="B243" s="48"/>
    </row>
    <row r="244" ht="13.5">
      <c r="B244" s="48"/>
    </row>
    <row r="245" ht="13.5">
      <c r="B245" s="48"/>
    </row>
  </sheetData>
  <sheetProtection/>
  <mergeCells count="14">
    <mergeCell ref="A14:F14"/>
    <mergeCell ref="A16:F16"/>
    <mergeCell ref="D7:E7"/>
    <mergeCell ref="A19:A20"/>
    <mergeCell ref="B2:E2"/>
    <mergeCell ref="D1:F1"/>
    <mergeCell ref="E19:F19"/>
    <mergeCell ref="B19:C19"/>
    <mergeCell ref="A4:E4"/>
    <mergeCell ref="B7:B8"/>
    <mergeCell ref="A7:A8"/>
    <mergeCell ref="D13:F13"/>
    <mergeCell ref="D19:D20"/>
    <mergeCell ref="C7:C8"/>
  </mergeCells>
  <printOptions/>
  <pageMargins left="0.78740157480315" right="0.275590551181102" top="0.393700787401575" bottom="0.590551181102362" header="0.196850393700787" footer="0.15748031496063"/>
  <pageSetup firstPageNumber="1" useFirstPageNumber="1" horizontalDpi="600" verticalDpi="600" orientation="portrait" paperSize="9" r:id="rId1"/>
  <headerFooter alignWithMargins="0">
    <oddFooter>&amp;C&amp;P&amp;RԲյուջե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534"/>
  <sheetViews>
    <sheetView showGridLines="0" tabSelected="1" workbookViewId="0" topLeftCell="A40">
      <selection activeCell="N6" sqref="N6:O6"/>
    </sheetView>
  </sheetViews>
  <sheetFormatPr defaultColWidth="9.140625" defaultRowHeight="12.75"/>
  <cols>
    <col min="1" max="1" width="1.421875" style="58" customWidth="1"/>
    <col min="2" max="2" width="5.28125" style="3" customWidth="1"/>
    <col min="3" max="3" width="4.7109375" style="158" customWidth="1"/>
    <col min="4" max="4" width="5.57421875" style="159" customWidth="1"/>
    <col min="5" max="5" width="5.421875" style="160" customWidth="1"/>
    <col min="6" max="6" width="6.421875" style="160" customWidth="1"/>
    <col min="7" max="7" width="41.8515625" style="153" customWidth="1"/>
    <col min="8" max="8" width="47.57421875" style="65" hidden="1" customWidth="1"/>
    <col min="9" max="9" width="11.421875" style="58" customWidth="1"/>
    <col min="10" max="10" width="10.421875" style="58" customWidth="1"/>
    <col min="11" max="11" width="11.8515625" style="58" customWidth="1"/>
    <col min="12" max="12" width="7.140625" style="47" customWidth="1"/>
    <col min="13" max="13" width="12.28125" style="47" customWidth="1"/>
    <col min="14" max="14" width="10.00390625" style="47" customWidth="1"/>
    <col min="15" max="15" width="11.421875" style="47" customWidth="1"/>
    <col min="16" max="16" width="9.140625" style="57" customWidth="1"/>
    <col min="17" max="17" width="12.140625" style="58" customWidth="1"/>
    <col min="18" max="18" width="10.7109375" style="46" customWidth="1"/>
    <col min="19" max="19" width="14.28125" style="58" customWidth="1"/>
    <col min="20" max="20" width="13.421875" style="58" customWidth="1"/>
    <col min="21" max="21" width="11.57421875" style="58" customWidth="1"/>
    <col min="22" max="22" width="9.140625" style="58" customWidth="1"/>
    <col min="23" max="23" width="11.7109375" style="58" customWidth="1"/>
    <col min="24" max="31" width="9.140625" style="58" customWidth="1"/>
    <col min="32" max="32" width="10.28125" style="58" bestFit="1" customWidth="1"/>
    <col min="33" max="33" width="9.7109375" style="46" bestFit="1" customWidth="1"/>
    <col min="34" max="34" width="10.140625" style="58" bestFit="1" customWidth="1"/>
    <col min="35" max="35" width="10.7109375" style="58" bestFit="1" customWidth="1"/>
    <col min="36" max="36" width="10.00390625" style="58" customWidth="1"/>
    <col min="37" max="16384" width="9.140625" style="58" customWidth="1"/>
  </cols>
  <sheetData>
    <row r="1" spans="9:11" ht="60.75" customHeight="1">
      <c r="I1" s="314" t="s">
        <v>1038</v>
      </c>
      <c r="J1" s="315"/>
      <c r="K1" s="315"/>
    </row>
    <row r="2" spans="2:11" ht="20.25">
      <c r="B2" s="276"/>
      <c r="C2" s="276"/>
      <c r="D2" s="276"/>
      <c r="E2" s="276"/>
      <c r="F2" s="276"/>
      <c r="G2" s="276" t="s">
        <v>1030</v>
      </c>
      <c r="H2" s="276"/>
      <c r="I2" s="276"/>
      <c r="J2" s="276"/>
      <c r="K2" s="276"/>
    </row>
    <row r="3" spans="2:11" ht="36" customHeight="1">
      <c r="B3" s="301" t="s">
        <v>969</v>
      </c>
      <c r="C3" s="301"/>
      <c r="D3" s="301"/>
      <c r="E3" s="301"/>
      <c r="F3" s="301"/>
      <c r="G3" s="301"/>
      <c r="H3" s="301"/>
      <c r="I3" s="301"/>
      <c r="J3" s="301"/>
      <c r="K3" s="301"/>
    </row>
    <row r="4" spans="2:9" ht="6.75" customHeight="1">
      <c r="B4" s="47" t="s">
        <v>507</v>
      </c>
      <c r="C4" s="59"/>
      <c r="D4" s="60"/>
      <c r="E4" s="60"/>
      <c r="F4" s="60"/>
      <c r="G4" s="61"/>
      <c r="H4" s="47"/>
      <c r="I4" s="47"/>
    </row>
    <row r="5" spans="3:11" ht="9.75" customHeight="1">
      <c r="C5" s="62"/>
      <c r="D5" s="63"/>
      <c r="E5" s="63"/>
      <c r="F5" s="63"/>
      <c r="G5" s="64"/>
      <c r="J5" s="328" t="s">
        <v>505</v>
      </c>
      <c r="K5" s="328"/>
    </row>
    <row r="6" spans="2:33" s="70" customFormat="1" ht="15.75" customHeight="1">
      <c r="B6" s="329" t="s">
        <v>508</v>
      </c>
      <c r="C6" s="332" t="s">
        <v>509</v>
      </c>
      <c r="D6" s="322" t="s">
        <v>510</v>
      </c>
      <c r="E6" s="322" t="s">
        <v>511</v>
      </c>
      <c r="F6" s="322" t="s">
        <v>950</v>
      </c>
      <c r="G6" s="330" t="s">
        <v>951</v>
      </c>
      <c r="H6" s="322" t="s">
        <v>275</v>
      </c>
      <c r="I6" s="285" t="s">
        <v>952</v>
      </c>
      <c r="J6" s="306" t="s">
        <v>413</v>
      </c>
      <c r="K6" s="307"/>
      <c r="L6" s="67"/>
      <c r="M6" s="324"/>
      <c r="N6" s="325"/>
      <c r="O6" s="325"/>
      <c r="P6" s="69"/>
      <c r="R6" s="71"/>
      <c r="AG6" s="71"/>
    </row>
    <row r="7" spans="2:35" s="74" customFormat="1" ht="52.5" customHeight="1">
      <c r="B7" s="329"/>
      <c r="C7" s="333"/>
      <c r="D7" s="323"/>
      <c r="E7" s="323"/>
      <c r="F7" s="323"/>
      <c r="G7" s="331"/>
      <c r="H7" s="322"/>
      <c r="I7" s="286"/>
      <c r="J7" s="66" t="s">
        <v>893</v>
      </c>
      <c r="K7" s="66" t="s">
        <v>894</v>
      </c>
      <c r="L7" s="72"/>
      <c r="M7" s="324"/>
      <c r="N7" s="68"/>
      <c r="O7" s="326"/>
      <c r="P7" s="327"/>
      <c r="Q7" s="327"/>
      <c r="R7" s="327"/>
      <c r="S7" s="327"/>
      <c r="T7" s="327"/>
      <c r="U7" s="327"/>
      <c r="AG7" s="75"/>
      <c r="AI7" s="75"/>
    </row>
    <row r="8" spans="2:35" s="77" customFormat="1" ht="15.75" customHeight="1">
      <c r="B8" s="76">
        <v>1</v>
      </c>
      <c r="C8" s="260">
        <v>2</v>
      </c>
      <c r="D8" s="76">
        <v>3</v>
      </c>
      <c r="E8" s="76">
        <v>4</v>
      </c>
      <c r="F8" s="76">
        <v>5</v>
      </c>
      <c r="G8" s="76">
        <v>6</v>
      </c>
      <c r="H8" s="76">
        <v>7</v>
      </c>
      <c r="I8" s="76" t="s">
        <v>128</v>
      </c>
      <c r="J8" s="76" t="s">
        <v>129</v>
      </c>
      <c r="K8" s="76" t="s">
        <v>130</v>
      </c>
      <c r="L8" s="72"/>
      <c r="M8" s="72"/>
      <c r="N8" s="72"/>
      <c r="O8" s="72"/>
      <c r="P8" s="73"/>
      <c r="R8" s="78"/>
      <c r="AG8" s="78"/>
      <c r="AI8" s="75"/>
    </row>
    <row r="9" spans="2:35" s="85" customFormat="1" ht="54" customHeight="1">
      <c r="B9" s="43">
        <v>2000</v>
      </c>
      <c r="C9" s="261" t="s">
        <v>276</v>
      </c>
      <c r="D9" s="80" t="s">
        <v>277</v>
      </c>
      <c r="E9" s="81" t="s">
        <v>277</v>
      </c>
      <c r="F9" s="81"/>
      <c r="G9" s="82" t="s">
        <v>970</v>
      </c>
      <c r="H9" s="83"/>
      <c r="I9" s="33">
        <f>SUM(I10+I99+I119+I153+I230+I269+I312+I349+I414+I475+I509)</f>
        <v>1278232.04</v>
      </c>
      <c r="J9" s="33">
        <f>SUM(J10+J99+J119+J153+J230+J269+J312+J349+J414+J475+J509)</f>
        <v>560588.04</v>
      </c>
      <c r="K9" s="33">
        <f>SUM(K10+K99+K119+K153+K230+K269+K312+K349+K414+K475+K509)</f>
        <v>717644</v>
      </c>
      <c r="L9" s="84"/>
      <c r="M9" s="84"/>
      <c r="N9" s="84"/>
      <c r="O9" s="275"/>
      <c r="P9" s="269"/>
      <c r="R9" s="86"/>
      <c r="AG9" s="86"/>
      <c r="AI9" s="86"/>
    </row>
    <row r="10" spans="2:36" s="92" customFormat="1" ht="58.5" customHeight="1">
      <c r="B10" s="38">
        <v>2100</v>
      </c>
      <c r="C10" s="262" t="s">
        <v>166</v>
      </c>
      <c r="D10" s="88">
        <v>0</v>
      </c>
      <c r="E10" s="88">
        <v>0</v>
      </c>
      <c r="F10" s="88"/>
      <c r="G10" s="89" t="s">
        <v>971</v>
      </c>
      <c r="H10" s="90" t="s">
        <v>279</v>
      </c>
      <c r="I10" s="56">
        <f>SUM(J10:K10)</f>
        <v>179768.40000000002</v>
      </c>
      <c r="J10" s="56">
        <f>SUM(J11,J47,J53,J68,J71,J75,J90,J93)</f>
        <v>143768.40000000002</v>
      </c>
      <c r="K10" s="56">
        <f>SUM(K11,K47,K53,K68,K71,K75,K90,K93)</f>
        <v>36000</v>
      </c>
      <c r="L10" s="91"/>
      <c r="M10" s="91"/>
      <c r="N10" s="91"/>
      <c r="O10" s="91"/>
      <c r="P10" s="69"/>
      <c r="R10" s="93"/>
      <c r="AG10" s="94"/>
      <c r="AH10" s="94"/>
      <c r="AI10" s="94"/>
      <c r="AJ10" s="94"/>
    </row>
    <row r="11" spans="2:36" s="99" customFormat="1" ht="53.25" customHeight="1">
      <c r="B11" s="18">
        <v>2110</v>
      </c>
      <c r="C11" s="262" t="s">
        <v>166</v>
      </c>
      <c r="D11" s="88">
        <v>1</v>
      </c>
      <c r="E11" s="88">
        <v>0</v>
      </c>
      <c r="F11" s="88"/>
      <c r="G11" s="95" t="s">
        <v>958</v>
      </c>
      <c r="H11" s="96" t="s">
        <v>280</v>
      </c>
      <c r="I11" s="56">
        <f>J11+K11</f>
        <v>169488.40000000002</v>
      </c>
      <c r="J11" s="33">
        <f>SUM(J12+J43+J45)</f>
        <v>133488.40000000002</v>
      </c>
      <c r="K11" s="33">
        <f>SUM(K12)</f>
        <v>36000</v>
      </c>
      <c r="L11" s="97"/>
      <c r="M11" s="97"/>
      <c r="N11" s="97"/>
      <c r="O11" s="97"/>
      <c r="P11" s="98"/>
      <c r="R11" s="100"/>
      <c r="AG11" s="100"/>
      <c r="AH11" s="101"/>
      <c r="AI11" s="100"/>
      <c r="AJ11" s="100"/>
    </row>
    <row r="12" spans="2:36" ht="27">
      <c r="B12" s="18">
        <v>2111</v>
      </c>
      <c r="C12" s="263" t="s">
        <v>166</v>
      </c>
      <c r="D12" s="102">
        <v>1</v>
      </c>
      <c r="E12" s="102">
        <v>1</v>
      </c>
      <c r="F12" s="102"/>
      <c r="G12" s="103" t="s">
        <v>519</v>
      </c>
      <c r="H12" s="104" t="s">
        <v>281</v>
      </c>
      <c r="I12" s="56">
        <f>SUM(I14:I52)</f>
        <v>169488.40000000002</v>
      </c>
      <c r="J12" s="56">
        <f>SUM(J14:J41)</f>
        <v>133488.40000000002</v>
      </c>
      <c r="K12" s="56">
        <f>K40+K41+K42+K52</f>
        <v>36000</v>
      </c>
      <c r="AG12" s="105"/>
      <c r="AH12" s="105"/>
      <c r="AI12" s="105"/>
      <c r="AJ12" s="105"/>
    </row>
    <row r="13" spans="2:11" ht="40.5">
      <c r="B13" s="18"/>
      <c r="C13" s="263"/>
      <c r="D13" s="102"/>
      <c r="E13" s="102"/>
      <c r="F13" s="102"/>
      <c r="G13" s="103" t="s">
        <v>953</v>
      </c>
      <c r="H13" s="104"/>
      <c r="I13" s="56"/>
      <c r="J13" s="8"/>
      <c r="K13" s="8"/>
    </row>
    <row r="14" spans="2:36" ht="27">
      <c r="B14" s="18"/>
      <c r="C14" s="263"/>
      <c r="D14" s="102"/>
      <c r="E14" s="102"/>
      <c r="F14" s="18">
        <v>4111</v>
      </c>
      <c r="G14" s="55" t="s">
        <v>734</v>
      </c>
      <c r="H14" s="104"/>
      <c r="I14" s="56">
        <f aca="true" t="shared" si="0" ref="I14:I37">SUM(J14:K14)</f>
        <v>91210</v>
      </c>
      <c r="J14" s="56">
        <v>91210</v>
      </c>
      <c r="K14" s="8"/>
      <c r="AG14" s="3"/>
      <c r="AH14" s="3"/>
      <c r="AI14" s="3"/>
      <c r="AJ14" s="3"/>
    </row>
    <row r="15" spans="2:36" ht="27">
      <c r="B15" s="18"/>
      <c r="C15" s="263"/>
      <c r="D15" s="102"/>
      <c r="E15" s="102"/>
      <c r="F15" s="18">
        <v>4112</v>
      </c>
      <c r="G15" s="55" t="s">
        <v>735</v>
      </c>
      <c r="H15" s="104"/>
      <c r="I15" s="56">
        <f t="shared" si="0"/>
        <v>21370</v>
      </c>
      <c r="J15" s="56">
        <v>21370</v>
      </c>
      <c r="K15" s="8"/>
      <c r="AG15" s="3"/>
      <c r="AH15" s="3"/>
      <c r="AI15" s="3"/>
      <c r="AJ15" s="3"/>
    </row>
    <row r="16" spans="2:36" ht="17.25">
      <c r="B16" s="18"/>
      <c r="C16" s="263"/>
      <c r="D16" s="102"/>
      <c r="E16" s="102"/>
      <c r="F16" s="18">
        <v>4212</v>
      </c>
      <c r="G16" s="106" t="s">
        <v>743</v>
      </c>
      <c r="H16" s="104"/>
      <c r="I16" s="56">
        <f>SUM(J16:K16)</f>
        <v>7040</v>
      </c>
      <c r="J16" s="56">
        <v>7040</v>
      </c>
      <c r="K16" s="8"/>
      <c r="AG16" s="3"/>
      <c r="AH16" s="3"/>
      <c r="AI16" s="3"/>
      <c r="AJ16" s="3"/>
    </row>
    <row r="17" spans="2:36" ht="17.25">
      <c r="B17" s="18"/>
      <c r="C17" s="263"/>
      <c r="D17" s="102"/>
      <c r="E17" s="102"/>
      <c r="F17" s="18">
        <v>4213</v>
      </c>
      <c r="G17" s="55" t="s">
        <v>744</v>
      </c>
      <c r="H17" s="104"/>
      <c r="I17" s="56">
        <f t="shared" si="0"/>
        <v>50.8</v>
      </c>
      <c r="J17" s="56">
        <v>50.8</v>
      </c>
      <c r="K17" s="8"/>
      <c r="AG17" s="3"/>
      <c r="AH17" s="3"/>
      <c r="AI17" s="3"/>
      <c r="AJ17" s="3"/>
    </row>
    <row r="18" spans="2:36" ht="17.25">
      <c r="B18" s="18"/>
      <c r="C18" s="263"/>
      <c r="D18" s="102"/>
      <c r="E18" s="102"/>
      <c r="F18" s="18">
        <v>4214</v>
      </c>
      <c r="G18" s="55" t="s">
        <v>745</v>
      </c>
      <c r="H18" s="104"/>
      <c r="I18" s="56">
        <f t="shared" si="0"/>
        <v>2100</v>
      </c>
      <c r="J18" s="56">
        <v>2100</v>
      </c>
      <c r="K18" s="8"/>
      <c r="AG18" s="3"/>
      <c r="AH18" s="3"/>
      <c r="AI18" s="3"/>
      <c r="AJ18" s="3"/>
    </row>
    <row r="19" spans="2:36" ht="17.25">
      <c r="B19" s="18"/>
      <c r="C19" s="263"/>
      <c r="D19" s="102"/>
      <c r="E19" s="102"/>
      <c r="F19" s="18">
        <v>4215</v>
      </c>
      <c r="G19" s="55" t="s">
        <v>954</v>
      </c>
      <c r="H19" s="104"/>
      <c r="I19" s="56">
        <f t="shared" si="0"/>
        <v>270</v>
      </c>
      <c r="J19" s="56">
        <v>270</v>
      </c>
      <c r="K19" s="8"/>
      <c r="P19" s="107"/>
      <c r="AG19" s="3"/>
      <c r="AH19" s="3"/>
      <c r="AI19" s="3"/>
      <c r="AJ19" s="3"/>
    </row>
    <row r="20" spans="2:36" ht="15" customHeight="1">
      <c r="B20" s="18"/>
      <c r="C20" s="263"/>
      <c r="D20" s="102"/>
      <c r="E20" s="102"/>
      <c r="F20" s="108">
        <v>4216</v>
      </c>
      <c r="G20" s="55" t="s">
        <v>747</v>
      </c>
      <c r="H20" s="104"/>
      <c r="I20" s="56">
        <f t="shared" si="0"/>
        <v>150</v>
      </c>
      <c r="J20" s="56">
        <v>150</v>
      </c>
      <c r="K20" s="8"/>
      <c r="P20" s="107"/>
      <c r="AG20" s="3"/>
      <c r="AH20" s="3"/>
      <c r="AI20" s="3"/>
      <c r="AJ20" s="3"/>
    </row>
    <row r="21" spans="2:36" ht="15" customHeight="1" hidden="1">
      <c r="B21" s="18"/>
      <c r="C21" s="263"/>
      <c r="D21" s="102"/>
      <c r="E21" s="102"/>
      <c r="F21" s="108">
        <v>4222</v>
      </c>
      <c r="G21" s="55" t="s">
        <v>125</v>
      </c>
      <c r="H21" s="104"/>
      <c r="I21" s="56">
        <f t="shared" si="0"/>
        <v>0</v>
      </c>
      <c r="J21" s="56">
        <v>0</v>
      </c>
      <c r="K21" s="8"/>
      <c r="P21" s="107"/>
      <c r="AG21" s="3"/>
      <c r="AH21" s="3"/>
      <c r="AI21" s="3"/>
      <c r="AJ21" s="3"/>
    </row>
    <row r="22" spans="2:36" ht="15" customHeight="1" hidden="1">
      <c r="B22" s="18"/>
      <c r="C22" s="263"/>
      <c r="D22" s="102"/>
      <c r="E22" s="102"/>
      <c r="F22" s="108">
        <v>4231</v>
      </c>
      <c r="G22" s="55" t="s">
        <v>754</v>
      </c>
      <c r="H22" s="104"/>
      <c r="I22" s="56">
        <f t="shared" si="0"/>
        <v>0</v>
      </c>
      <c r="J22" s="56">
        <v>0</v>
      </c>
      <c r="K22" s="8"/>
      <c r="P22" s="107"/>
      <c r="AG22" s="3"/>
      <c r="AH22" s="3"/>
      <c r="AI22" s="3"/>
      <c r="AJ22" s="3"/>
    </row>
    <row r="23" spans="2:36" ht="17.25">
      <c r="B23" s="18"/>
      <c r="C23" s="263"/>
      <c r="D23" s="102"/>
      <c r="E23" s="102"/>
      <c r="F23" s="18">
        <v>4232</v>
      </c>
      <c r="G23" s="55" t="s">
        <v>755</v>
      </c>
      <c r="H23" s="104"/>
      <c r="I23" s="56">
        <f t="shared" si="0"/>
        <v>884</v>
      </c>
      <c r="J23" s="56">
        <v>884</v>
      </c>
      <c r="K23" s="8"/>
      <c r="P23" s="107"/>
      <c r="AG23" s="3"/>
      <c r="AH23" s="3"/>
      <c r="AI23" s="3"/>
      <c r="AJ23" s="3"/>
    </row>
    <row r="24" spans="2:36" ht="15" customHeight="1" hidden="1">
      <c r="B24" s="18"/>
      <c r="C24" s="263"/>
      <c r="D24" s="102"/>
      <c r="E24" s="102"/>
      <c r="F24" s="18">
        <v>4233</v>
      </c>
      <c r="G24" s="55" t="s">
        <v>312</v>
      </c>
      <c r="H24" s="104"/>
      <c r="I24" s="56">
        <f t="shared" si="0"/>
        <v>0</v>
      </c>
      <c r="J24" s="56">
        <v>0</v>
      </c>
      <c r="K24" s="8"/>
      <c r="P24" s="107"/>
      <c r="AG24" s="3"/>
      <c r="AH24" s="3"/>
      <c r="AI24" s="3"/>
      <c r="AJ24" s="3"/>
    </row>
    <row r="25" spans="2:36" ht="30" customHeight="1" hidden="1">
      <c r="B25" s="18"/>
      <c r="C25" s="263"/>
      <c r="D25" s="102"/>
      <c r="E25" s="102"/>
      <c r="F25" s="18">
        <v>4233</v>
      </c>
      <c r="G25" s="55" t="s">
        <v>756</v>
      </c>
      <c r="H25" s="104"/>
      <c r="I25" s="56">
        <f t="shared" si="0"/>
        <v>0</v>
      </c>
      <c r="J25" s="56">
        <v>0</v>
      </c>
      <c r="K25" s="8"/>
      <c r="P25" s="107"/>
      <c r="AG25" s="3"/>
      <c r="AH25" s="3"/>
      <c r="AI25" s="3"/>
      <c r="AJ25" s="3"/>
    </row>
    <row r="26" spans="2:36" ht="17.25">
      <c r="B26" s="18"/>
      <c r="C26" s="263"/>
      <c r="D26" s="102"/>
      <c r="E26" s="102"/>
      <c r="F26" s="18">
        <v>4237</v>
      </c>
      <c r="G26" s="55" t="s">
        <v>955</v>
      </c>
      <c r="H26" s="104"/>
      <c r="I26" s="56">
        <f t="shared" si="0"/>
        <v>150</v>
      </c>
      <c r="J26" s="56">
        <v>150</v>
      </c>
      <c r="K26" s="8"/>
      <c r="AF26" s="3"/>
      <c r="AG26" s="3"/>
      <c r="AH26" s="3"/>
      <c r="AI26" s="3"/>
      <c r="AJ26" s="3"/>
    </row>
    <row r="27" spans="2:36" ht="17.25">
      <c r="B27" s="18"/>
      <c r="C27" s="263"/>
      <c r="D27" s="102"/>
      <c r="E27" s="102"/>
      <c r="F27" s="108">
        <v>4239</v>
      </c>
      <c r="G27" s="55" t="s">
        <v>761</v>
      </c>
      <c r="H27" s="104"/>
      <c r="I27" s="56">
        <f t="shared" si="0"/>
        <v>100</v>
      </c>
      <c r="J27" s="56">
        <v>100</v>
      </c>
      <c r="K27" s="8"/>
      <c r="AG27" s="3"/>
      <c r="AH27" s="3"/>
      <c r="AI27" s="3"/>
      <c r="AJ27" s="3"/>
    </row>
    <row r="28" spans="2:36" ht="17.25">
      <c r="B28" s="18"/>
      <c r="C28" s="263"/>
      <c r="D28" s="102"/>
      <c r="E28" s="102"/>
      <c r="F28" s="18">
        <v>4241</v>
      </c>
      <c r="G28" s="55" t="s">
        <v>762</v>
      </c>
      <c r="H28" s="104"/>
      <c r="I28" s="56">
        <f>SUM(J28:K28)</f>
        <v>183.6</v>
      </c>
      <c r="J28" s="56">
        <v>183.6</v>
      </c>
      <c r="K28" s="8"/>
      <c r="P28" s="107"/>
      <c r="AG28" s="3"/>
      <c r="AH28" s="3"/>
      <c r="AI28" s="3"/>
      <c r="AJ28" s="3"/>
    </row>
    <row r="29" spans="2:36" ht="24" customHeight="1" hidden="1">
      <c r="B29" s="18"/>
      <c r="C29" s="263"/>
      <c r="D29" s="102"/>
      <c r="E29" s="102"/>
      <c r="F29" s="18">
        <v>4251</v>
      </c>
      <c r="G29" s="55" t="s">
        <v>126</v>
      </c>
      <c r="H29" s="104"/>
      <c r="I29" s="56">
        <f t="shared" si="0"/>
        <v>0</v>
      </c>
      <c r="J29" s="56">
        <v>0</v>
      </c>
      <c r="K29" s="8"/>
      <c r="AF29" s="3"/>
      <c r="AG29" s="3"/>
      <c r="AH29" s="3"/>
      <c r="AI29" s="109"/>
      <c r="AJ29" s="3"/>
    </row>
    <row r="30" spans="2:36" ht="28.5" customHeight="1" hidden="1">
      <c r="B30" s="18"/>
      <c r="C30" s="263"/>
      <c r="D30" s="102"/>
      <c r="E30" s="102"/>
      <c r="F30" s="18">
        <v>4251</v>
      </c>
      <c r="G30" s="55" t="s">
        <v>764</v>
      </c>
      <c r="H30" s="104"/>
      <c r="I30" s="56">
        <f t="shared" si="0"/>
        <v>0</v>
      </c>
      <c r="J30" s="56">
        <v>0</v>
      </c>
      <c r="K30" s="8"/>
      <c r="AF30" s="3"/>
      <c r="AG30" s="3"/>
      <c r="AH30" s="3"/>
      <c r="AI30" s="109"/>
      <c r="AJ30" s="3"/>
    </row>
    <row r="31" spans="2:36" ht="27">
      <c r="B31" s="18"/>
      <c r="C31" s="263"/>
      <c r="D31" s="102"/>
      <c r="E31" s="102"/>
      <c r="F31" s="18">
        <v>4252</v>
      </c>
      <c r="G31" s="55" t="s">
        <v>765</v>
      </c>
      <c r="H31" s="104"/>
      <c r="I31" s="56">
        <f t="shared" si="0"/>
        <v>4000</v>
      </c>
      <c r="J31" s="56">
        <v>4000</v>
      </c>
      <c r="K31" s="8"/>
      <c r="S31" s="47"/>
      <c r="AG31" s="3"/>
      <c r="AH31" s="3"/>
      <c r="AI31" s="3"/>
      <c r="AJ31" s="3"/>
    </row>
    <row r="32" spans="2:36" ht="15" customHeight="1">
      <c r="B32" s="18"/>
      <c r="C32" s="263"/>
      <c r="D32" s="102"/>
      <c r="E32" s="102"/>
      <c r="F32" s="18">
        <v>4261</v>
      </c>
      <c r="G32" s="55" t="s">
        <v>767</v>
      </c>
      <c r="H32" s="104"/>
      <c r="I32" s="56">
        <f t="shared" si="0"/>
        <v>1400</v>
      </c>
      <c r="J32" s="56">
        <v>1400</v>
      </c>
      <c r="K32" s="8"/>
      <c r="S32" s="47"/>
      <c r="AG32" s="3"/>
      <c r="AH32" s="3"/>
      <c r="AI32" s="3"/>
      <c r="AJ32" s="3"/>
    </row>
    <row r="33" spans="2:36" ht="15" customHeight="1">
      <c r="B33" s="18"/>
      <c r="C33" s="263"/>
      <c r="D33" s="102"/>
      <c r="E33" s="102"/>
      <c r="F33" s="18">
        <v>4264</v>
      </c>
      <c r="G33" s="55" t="s">
        <v>770</v>
      </c>
      <c r="H33" s="104"/>
      <c r="I33" s="56">
        <f t="shared" si="0"/>
        <v>2800</v>
      </c>
      <c r="J33" s="56">
        <v>2800</v>
      </c>
      <c r="K33" s="8"/>
      <c r="S33" s="47"/>
      <c r="AG33" s="3"/>
      <c r="AH33" s="3"/>
      <c r="AI33" s="3"/>
      <c r="AJ33" s="3"/>
    </row>
    <row r="34" spans="2:36" ht="15" customHeight="1">
      <c r="B34" s="18"/>
      <c r="C34" s="263"/>
      <c r="D34" s="102"/>
      <c r="E34" s="102"/>
      <c r="F34" s="18">
        <v>4267</v>
      </c>
      <c r="G34" s="55" t="s">
        <v>773</v>
      </c>
      <c r="H34" s="104"/>
      <c r="I34" s="56">
        <f t="shared" si="0"/>
        <v>800</v>
      </c>
      <c r="J34" s="56">
        <v>800</v>
      </c>
      <c r="K34" s="8"/>
      <c r="S34" s="47"/>
      <c r="AF34" s="3"/>
      <c r="AG34" s="3"/>
      <c r="AH34" s="3"/>
      <c r="AI34" s="3"/>
      <c r="AJ34" s="3"/>
    </row>
    <row r="35" spans="2:36" ht="15.75" customHeight="1" hidden="1">
      <c r="B35" s="18"/>
      <c r="C35" s="263"/>
      <c r="D35" s="102"/>
      <c r="E35" s="102"/>
      <c r="F35" s="108">
        <v>4269</v>
      </c>
      <c r="G35" s="55" t="s">
        <v>278</v>
      </c>
      <c r="H35" s="104"/>
      <c r="I35" s="56">
        <f t="shared" si="0"/>
        <v>0</v>
      </c>
      <c r="J35" s="8">
        <v>0</v>
      </c>
      <c r="K35" s="8"/>
      <c r="P35" s="110"/>
      <c r="S35" s="47"/>
      <c r="AG35" s="3"/>
      <c r="AH35" s="3"/>
      <c r="AI35" s="3"/>
      <c r="AJ35" s="3"/>
    </row>
    <row r="36" spans="2:36" ht="15.75" customHeight="1">
      <c r="B36" s="18"/>
      <c r="C36" s="263"/>
      <c r="D36" s="102"/>
      <c r="E36" s="102"/>
      <c r="F36" s="108">
        <v>4269</v>
      </c>
      <c r="G36" s="55" t="s">
        <v>774</v>
      </c>
      <c r="H36" s="104"/>
      <c r="I36" s="56">
        <f t="shared" si="0"/>
        <v>200</v>
      </c>
      <c r="J36" s="8">
        <v>200</v>
      </c>
      <c r="K36" s="8"/>
      <c r="S36" s="47"/>
      <c r="AG36" s="3"/>
      <c r="AH36" s="3"/>
      <c r="AI36" s="3"/>
      <c r="AJ36" s="3"/>
    </row>
    <row r="37" spans="2:36" ht="26.25" customHeight="1">
      <c r="B37" s="18"/>
      <c r="C37" s="263"/>
      <c r="D37" s="102"/>
      <c r="E37" s="102"/>
      <c r="F37" s="108">
        <v>4511</v>
      </c>
      <c r="G37" s="55" t="s">
        <v>787</v>
      </c>
      <c r="H37" s="104"/>
      <c r="I37" s="56">
        <f t="shared" si="0"/>
        <v>600</v>
      </c>
      <c r="J37" s="56">
        <v>600</v>
      </c>
      <c r="K37" s="8"/>
      <c r="AF37" s="47"/>
      <c r="AG37" s="3"/>
      <c r="AH37" s="3"/>
      <c r="AI37" s="3"/>
      <c r="AJ37" s="3"/>
    </row>
    <row r="38" spans="2:36" ht="15.75" customHeight="1" hidden="1">
      <c r="B38" s="18"/>
      <c r="C38" s="263"/>
      <c r="D38" s="102"/>
      <c r="E38" s="102"/>
      <c r="F38" s="18">
        <v>4823</v>
      </c>
      <c r="G38" s="55" t="s">
        <v>210</v>
      </c>
      <c r="H38" s="104"/>
      <c r="I38" s="56">
        <f aca="true" t="shared" si="1" ref="I38:I53">SUM(J38:K38)</f>
        <v>0</v>
      </c>
      <c r="J38" s="8"/>
      <c r="K38" s="8"/>
      <c r="AG38" s="3"/>
      <c r="AH38" s="3"/>
      <c r="AI38" s="3"/>
      <c r="AJ38" s="3"/>
    </row>
    <row r="39" spans="2:36" ht="15.75" customHeight="1">
      <c r="B39" s="18"/>
      <c r="C39" s="263"/>
      <c r="D39" s="102"/>
      <c r="E39" s="102"/>
      <c r="F39" s="18">
        <v>4823</v>
      </c>
      <c r="G39" s="55" t="s">
        <v>829</v>
      </c>
      <c r="H39" s="104"/>
      <c r="I39" s="56">
        <f>J39</f>
        <v>180</v>
      </c>
      <c r="J39" s="8">
        <v>180</v>
      </c>
      <c r="K39" s="8"/>
      <c r="AG39" s="3"/>
      <c r="AH39" s="3"/>
      <c r="AI39" s="3"/>
      <c r="AJ39" s="3"/>
    </row>
    <row r="40" spans="2:36" ht="27" customHeight="1">
      <c r="B40" s="18"/>
      <c r="C40" s="263"/>
      <c r="D40" s="102"/>
      <c r="E40" s="102"/>
      <c r="F40" s="18">
        <v>5113</v>
      </c>
      <c r="G40" s="55" t="s">
        <v>843</v>
      </c>
      <c r="H40" s="104"/>
      <c r="I40" s="56">
        <f>K40</f>
        <v>0</v>
      </c>
      <c r="J40" s="8"/>
      <c r="K40" s="8">
        <v>0</v>
      </c>
      <c r="AG40" s="3"/>
      <c r="AH40" s="3"/>
      <c r="AI40" s="3"/>
      <c r="AJ40" s="3"/>
    </row>
    <row r="41" spans="2:36" ht="15" customHeight="1">
      <c r="B41" s="18"/>
      <c r="C41" s="263"/>
      <c r="D41" s="102"/>
      <c r="E41" s="102"/>
      <c r="F41" s="18">
        <v>5122</v>
      </c>
      <c r="G41" s="55" t="s">
        <v>846</v>
      </c>
      <c r="H41" s="104"/>
      <c r="I41" s="56">
        <f t="shared" si="1"/>
        <v>8000</v>
      </c>
      <c r="J41" s="56"/>
      <c r="K41" s="8">
        <v>8000</v>
      </c>
      <c r="AG41" s="3"/>
      <c r="AH41" s="3"/>
      <c r="AI41" s="3"/>
      <c r="AJ41" s="3"/>
    </row>
    <row r="42" spans="2:36" ht="15" customHeight="1">
      <c r="B42" s="18"/>
      <c r="C42" s="263"/>
      <c r="D42" s="102"/>
      <c r="E42" s="102"/>
      <c r="F42" s="18">
        <v>5121</v>
      </c>
      <c r="G42" s="111" t="s">
        <v>845</v>
      </c>
      <c r="H42" s="104"/>
      <c r="I42" s="56">
        <f t="shared" si="1"/>
        <v>28000</v>
      </c>
      <c r="J42" s="56"/>
      <c r="K42" s="8">
        <v>28000</v>
      </c>
      <c r="AF42" s="47"/>
      <c r="AG42" s="3"/>
      <c r="AH42" s="3"/>
      <c r="AI42" s="3"/>
      <c r="AJ42" s="3"/>
    </row>
    <row r="43" spans="2:36" ht="26.25" customHeight="1" hidden="1">
      <c r="B43" s="18">
        <v>2112</v>
      </c>
      <c r="C43" s="263" t="s">
        <v>166</v>
      </c>
      <c r="D43" s="102">
        <v>1</v>
      </c>
      <c r="E43" s="102">
        <v>2</v>
      </c>
      <c r="F43" s="102"/>
      <c r="G43" s="103" t="s">
        <v>520</v>
      </c>
      <c r="H43" s="104" t="s">
        <v>282</v>
      </c>
      <c r="I43" s="56">
        <f t="shared" si="1"/>
        <v>0</v>
      </c>
      <c r="J43" s="8">
        <v>0</v>
      </c>
      <c r="K43" s="8">
        <v>0</v>
      </c>
      <c r="AG43" s="3"/>
      <c r="AH43" s="3"/>
      <c r="AI43" s="3"/>
      <c r="AJ43" s="3"/>
    </row>
    <row r="44" spans="2:36" ht="40.5" hidden="1">
      <c r="B44" s="18"/>
      <c r="C44" s="263"/>
      <c r="D44" s="102"/>
      <c r="E44" s="102"/>
      <c r="F44" s="108"/>
      <c r="G44" s="103" t="s">
        <v>953</v>
      </c>
      <c r="H44" s="104"/>
      <c r="I44" s="56">
        <f t="shared" si="1"/>
        <v>0</v>
      </c>
      <c r="J44" s="8"/>
      <c r="K44" s="8"/>
      <c r="AG44" s="3"/>
      <c r="AH44" s="3"/>
      <c r="AI44" s="3"/>
      <c r="AJ44" s="3"/>
    </row>
    <row r="45" spans="2:36" ht="15" customHeight="1" hidden="1">
      <c r="B45" s="18">
        <v>2113</v>
      </c>
      <c r="C45" s="263" t="s">
        <v>166</v>
      </c>
      <c r="D45" s="102">
        <v>1</v>
      </c>
      <c r="E45" s="102">
        <v>3</v>
      </c>
      <c r="F45" s="108"/>
      <c r="G45" s="103" t="s">
        <v>521</v>
      </c>
      <c r="H45" s="104" t="s">
        <v>283</v>
      </c>
      <c r="I45" s="56">
        <f t="shared" si="1"/>
        <v>0</v>
      </c>
      <c r="J45" s="8">
        <v>0</v>
      </c>
      <c r="K45" s="8">
        <v>0</v>
      </c>
      <c r="AG45" s="3"/>
      <c r="AH45" s="3"/>
      <c r="AI45" s="3"/>
      <c r="AJ45" s="3"/>
    </row>
    <row r="46" spans="2:36" ht="40.5" hidden="1">
      <c r="B46" s="18"/>
      <c r="C46" s="263"/>
      <c r="D46" s="102"/>
      <c r="E46" s="102"/>
      <c r="F46" s="108"/>
      <c r="G46" s="103" t="s">
        <v>953</v>
      </c>
      <c r="H46" s="104"/>
      <c r="I46" s="56">
        <f t="shared" si="1"/>
        <v>0</v>
      </c>
      <c r="J46" s="8"/>
      <c r="K46" s="8"/>
      <c r="AG46" s="3"/>
      <c r="AH46" s="3"/>
      <c r="AI46" s="3"/>
      <c r="AJ46" s="3"/>
    </row>
    <row r="47" spans="2:36" ht="15" customHeight="1" hidden="1">
      <c r="B47" s="18">
        <v>2120</v>
      </c>
      <c r="C47" s="262" t="s">
        <v>166</v>
      </c>
      <c r="D47" s="88">
        <v>2</v>
      </c>
      <c r="E47" s="88">
        <v>0</v>
      </c>
      <c r="F47" s="112"/>
      <c r="G47" s="95" t="s">
        <v>522</v>
      </c>
      <c r="H47" s="113" t="s">
        <v>285</v>
      </c>
      <c r="I47" s="56">
        <f t="shared" si="1"/>
        <v>0</v>
      </c>
      <c r="J47" s="8">
        <f>SUM(J48+J50)</f>
        <v>0</v>
      </c>
      <c r="K47" s="8">
        <f>SUM(K48+K50)</f>
        <v>0</v>
      </c>
      <c r="AG47" s="3"/>
      <c r="AH47" s="3"/>
      <c r="AI47" s="3"/>
      <c r="AJ47" s="3"/>
    </row>
    <row r="48" spans="2:36" ht="15" customHeight="1" hidden="1">
      <c r="B48" s="18">
        <v>2121</v>
      </c>
      <c r="C48" s="263" t="s">
        <v>166</v>
      </c>
      <c r="D48" s="102">
        <v>2</v>
      </c>
      <c r="E48" s="102">
        <v>1</v>
      </c>
      <c r="F48" s="108"/>
      <c r="G48" s="114" t="s">
        <v>523</v>
      </c>
      <c r="H48" s="104" t="s">
        <v>286</v>
      </c>
      <c r="I48" s="56">
        <f t="shared" si="1"/>
        <v>0</v>
      </c>
      <c r="J48" s="8">
        <v>0</v>
      </c>
      <c r="K48" s="8">
        <v>0</v>
      </c>
      <c r="AG48" s="3"/>
      <c r="AH48" s="3"/>
      <c r="AI48" s="3"/>
      <c r="AJ48" s="3"/>
    </row>
    <row r="49" spans="2:36" ht="40.5" hidden="1">
      <c r="B49" s="18"/>
      <c r="C49" s="263"/>
      <c r="D49" s="102"/>
      <c r="E49" s="102"/>
      <c r="F49" s="108"/>
      <c r="G49" s="103" t="s">
        <v>953</v>
      </c>
      <c r="H49" s="104"/>
      <c r="I49" s="56">
        <f t="shared" si="1"/>
        <v>0</v>
      </c>
      <c r="J49" s="8"/>
      <c r="K49" s="8"/>
      <c r="AG49" s="3"/>
      <c r="AH49" s="3"/>
      <c r="AI49" s="3"/>
      <c r="AJ49" s="3"/>
    </row>
    <row r="50" spans="2:36" ht="28.5" customHeight="1" hidden="1">
      <c r="B50" s="18">
        <v>2122</v>
      </c>
      <c r="C50" s="263" t="s">
        <v>166</v>
      </c>
      <c r="D50" s="102">
        <v>2</v>
      </c>
      <c r="E50" s="102">
        <v>2</v>
      </c>
      <c r="F50" s="108"/>
      <c r="G50" s="103" t="s">
        <v>524</v>
      </c>
      <c r="H50" s="104" t="s">
        <v>287</v>
      </c>
      <c r="I50" s="56">
        <f t="shared" si="1"/>
        <v>0</v>
      </c>
      <c r="J50" s="8">
        <v>0</v>
      </c>
      <c r="K50" s="8">
        <v>0</v>
      </c>
      <c r="AG50" s="3"/>
      <c r="AH50" s="3"/>
      <c r="AI50" s="3"/>
      <c r="AJ50" s="3"/>
    </row>
    <row r="51" spans="2:36" ht="40.5" hidden="1">
      <c r="B51" s="18"/>
      <c r="C51" s="263"/>
      <c r="D51" s="102"/>
      <c r="E51" s="102"/>
      <c r="F51" s="108"/>
      <c r="G51" s="103" t="s">
        <v>953</v>
      </c>
      <c r="H51" s="104"/>
      <c r="I51" s="56">
        <f t="shared" si="1"/>
        <v>0</v>
      </c>
      <c r="J51" s="8"/>
      <c r="K51" s="8"/>
      <c r="AG51" s="3"/>
      <c r="AH51" s="3"/>
      <c r="AI51" s="3"/>
      <c r="AJ51" s="3"/>
    </row>
    <row r="52" spans="2:36" ht="12.75" customHeight="1">
      <c r="B52" s="18"/>
      <c r="C52" s="263"/>
      <c r="D52" s="102"/>
      <c r="E52" s="102"/>
      <c r="F52" s="108">
        <v>5134</v>
      </c>
      <c r="G52" s="119" t="s">
        <v>852</v>
      </c>
      <c r="H52" s="104"/>
      <c r="I52" s="56">
        <f>K52</f>
        <v>0</v>
      </c>
      <c r="J52" s="8"/>
      <c r="K52" s="8">
        <v>0</v>
      </c>
      <c r="AG52" s="3"/>
      <c r="AH52" s="3"/>
      <c r="AI52" s="3"/>
      <c r="AJ52" s="3"/>
    </row>
    <row r="53" spans="2:36" ht="15" customHeight="1">
      <c r="B53" s="18">
        <v>2130</v>
      </c>
      <c r="C53" s="262" t="s">
        <v>166</v>
      </c>
      <c r="D53" s="88">
        <v>3</v>
      </c>
      <c r="E53" s="88">
        <v>0</v>
      </c>
      <c r="F53" s="112"/>
      <c r="G53" s="95" t="s">
        <v>525</v>
      </c>
      <c r="H53" s="115" t="s">
        <v>288</v>
      </c>
      <c r="I53" s="56">
        <f t="shared" si="1"/>
        <v>4700</v>
      </c>
      <c r="J53" s="116">
        <f>SUM(J54,J56,J58)</f>
        <v>4700</v>
      </c>
      <c r="K53" s="116">
        <f>SUM(K54,K56,K58)</f>
        <v>0</v>
      </c>
      <c r="AG53" s="3"/>
      <c r="AH53" s="3"/>
      <c r="AI53" s="3"/>
      <c r="AJ53" s="3"/>
    </row>
    <row r="54" spans="2:36" ht="27" hidden="1">
      <c r="B54" s="18">
        <v>2131</v>
      </c>
      <c r="C54" s="263" t="s">
        <v>166</v>
      </c>
      <c r="D54" s="102">
        <v>3</v>
      </c>
      <c r="E54" s="102">
        <v>1</v>
      </c>
      <c r="F54" s="108"/>
      <c r="G54" s="103" t="s">
        <v>526</v>
      </c>
      <c r="H54" s="104" t="s">
        <v>289</v>
      </c>
      <c r="I54" s="56"/>
      <c r="J54" s="8">
        <v>0</v>
      </c>
      <c r="K54" s="8">
        <v>0</v>
      </c>
      <c r="AG54" s="3"/>
      <c r="AH54" s="3"/>
      <c r="AI54" s="3"/>
      <c r="AJ54" s="3"/>
    </row>
    <row r="55" spans="2:36" ht="40.5" hidden="1">
      <c r="B55" s="18"/>
      <c r="C55" s="263"/>
      <c r="D55" s="102"/>
      <c r="E55" s="102"/>
      <c r="F55" s="108"/>
      <c r="G55" s="103" t="s">
        <v>953</v>
      </c>
      <c r="H55" s="104"/>
      <c r="I55" s="56">
        <f aca="true" t="shared" si="2" ref="I55:I92">SUM(J55:K55)</f>
        <v>0</v>
      </c>
      <c r="J55" s="8"/>
      <c r="K55" s="8"/>
      <c r="AG55" s="3"/>
      <c r="AH55" s="3"/>
      <c r="AI55" s="3"/>
      <c r="AJ55" s="3"/>
    </row>
    <row r="56" spans="2:36" ht="26.25" customHeight="1" hidden="1">
      <c r="B56" s="18">
        <v>2132</v>
      </c>
      <c r="C56" s="263" t="s">
        <v>166</v>
      </c>
      <c r="D56" s="102">
        <v>3</v>
      </c>
      <c r="E56" s="102">
        <v>2</v>
      </c>
      <c r="F56" s="108"/>
      <c r="G56" s="103" t="s">
        <v>527</v>
      </c>
      <c r="H56" s="104" t="s">
        <v>290</v>
      </c>
      <c r="I56" s="56">
        <f t="shared" si="2"/>
        <v>0</v>
      </c>
      <c r="J56" s="8">
        <v>0</v>
      </c>
      <c r="K56" s="8">
        <v>0</v>
      </c>
      <c r="AG56" s="3"/>
      <c r="AH56" s="3"/>
      <c r="AI56" s="3"/>
      <c r="AJ56" s="3"/>
    </row>
    <row r="57" spans="2:36" ht="12" customHeight="1" hidden="1">
      <c r="B57" s="18"/>
      <c r="C57" s="263"/>
      <c r="D57" s="102"/>
      <c r="E57" s="102"/>
      <c r="F57" s="108"/>
      <c r="G57" s="103" t="s">
        <v>953</v>
      </c>
      <c r="H57" s="104"/>
      <c r="I57" s="56">
        <f t="shared" si="2"/>
        <v>0</v>
      </c>
      <c r="J57" s="8"/>
      <c r="K57" s="8"/>
      <c r="AG57" s="3"/>
      <c r="AH57" s="3"/>
      <c r="AI57" s="3"/>
      <c r="AJ57" s="3"/>
    </row>
    <row r="58" spans="2:36" ht="15" customHeight="1">
      <c r="B58" s="18">
        <v>2133</v>
      </c>
      <c r="C58" s="263" t="s">
        <v>166</v>
      </c>
      <c r="D58" s="102">
        <v>3</v>
      </c>
      <c r="E58" s="102">
        <v>3</v>
      </c>
      <c r="F58" s="108"/>
      <c r="G58" s="103" t="s">
        <v>528</v>
      </c>
      <c r="H58" s="104" t="s">
        <v>291</v>
      </c>
      <c r="I58" s="56">
        <f t="shared" si="2"/>
        <v>4700</v>
      </c>
      <c r="J58" s="8">
        <f>SUM(J61:J67)</f>
        <v>4700</v>
      </c>
      <c r="K58" s="8">
        <f>SUM(K61:K61)</f>
        <v>0</v>
      </c>
      <c r="AG58" s="3"/>
      <c r="AH58" s="3"/>
      <c r="AI58" s="3"/>
      <c r="AJ58" s="3"/>
    </row>
    <row r="59" spans="2:36" ht="40.5" hidden="1">
      <c r="B59" s="18"/>
      <c r="C59" s="263"/>
      <c r="D59" s="102"/>
      <c r="E59" s="102"/>
      <c r="F59" s="108"/>
      <c r="G59" s="103" t="s">
        <v>953</v>
      </c>
      <c r="H59" s="104"/>
      <c r="I59" s="56">
        <f t="shared" si="2"/>
        <v>0</v>
      </c>
      <c r="J59" s="8"/>
      <c r="K59" s="8"/>
      <c r="AG59" s="3"/>
      <c r="AH59" s="3"/>
      <c r="AI59" s="3"/>
      <c r="AJ59" s="3"/>
    </row>
    <row r="60" spans="2:36" ht="40.5">
      <c r="B60" s="18"/>
      <c r="C60" s="263"/>
      <c r="D60" s="102"/>
      <c r="E60" s="102"/>
      <c r="F60" s="108"/>
      <c r="G60" s="103" t="s">
        <v>953</v>
      </c>
      <c r="H60" s="104"/>
      <c r="I60" s="56"/>
      <c r="J60" s="8"/>
      <c r="K60" s="8"/>
      <c r="AG60" s="3"/>
      <c r="AH60" s="3"/>
      <c r="AI60" s="3"/>
      <c r="AJ60" s="3"/>
    </row>
    <row r="61" spans="2:36" ht="27">
      <c r="B61" s="18"/>
      <c r="C61" s="263"/>
      <c r="D61" s="102"/>
      <c r="E61" s="102"/>
      <c r="F61" s="117">
        <v>4211</v>
      </c>
      <c r="G61" s="55" t="s">
        <v>742</v>
      </c>
      <c r="H61" s="104"/>
      <c r="I61" s="8">
        <f t="shared" si="2"/>
        <v>0</v>
      </c>
      <c r="J61" s="8">
        <v>0</v>
      </c>
      <c r="K61" s="8">
        <v>0</v>
      </c>
      <c r="P61" s="107"/>
      <c r="AG61" s="3"/>
      <c r="AH61" s="3"/>
      <c r="AI61" s="3"/>
      <c r="AJ61" s="3"/>
    </row>
    <row r="62" spans="2:36" ht="17.25" hidden="1">
      <c r="B62" s="18"/>
      <c r="C62" s="263"/>
      <c r="D62" s="102"/>
      <c r="E62" s="102"/>
      <c r="F62" s="117">
        <v>4214</v>
      </c>
      <c r="G62" s="55" t="s">
        <v>1001</v>
      </c>
      <c r="H62" s="104"/>
      <c r="I62" s="8">
        <f>J62</f>
        <v>0</v>
      </c>
      <c r="J62" s="8">
        <v>0</v>
      </c>
      <c r="K62" s="8"/>
      <c r="P62" s="107"/>
      <c r="AG62" s="3"/>
      <c r="AH62" s="3"/>
      <c r="AI62" s="3"/>
      <c r="AJ62" s="3"/>
    </row>
    <row r="63" spans="1:36" ht="15" customHeight="1">
      <c r="A63" s="58" t="s">
        <v>1021</v>
      </c>
      <c r="B63" s="18"/>
      <c r="C63" s="272"/>
      <c r="D63" s="102"/>
      <c r="E63" s="102"/>
      <c r="F63" s="108">
        <v>4232</v>
      </c>
      <c r="G63" s="55" t="s">
        <v>755</v>
      </c>
      <c r="H63" s="104"/>
      <c r="I63" s="56">
        <f t="shared" si="2"/>
        <v>540</v>
      </c>
      <c r="J63" s="8">
        <v>540</v>
      </c>
      <c r="K63" s="8">
        <v>0</v>
      </c>
      <c r="P63" s="107"/>
      <c r="AG63" s="3"/>
      <c r="AH63" s="3"/>
      <c r="AI63" s="3"/>
      <c r="AJ63" s="3"/>
    </row>
    <row r="64" spans="2:36" ht="15" customHeight="1">
      <c r="B64" s="18"/>
      <c r="C64" s="263"/>
      <c r="D64" s="102"/>
      <c r="E64" s="102"/>
      <c r="F64" s="108">
        <v>4235</v>
      </c>
      <c r="G64" s="22" t="s">
        <v>758</v>
      </c>
      <c r="H64" s="104"/>
      <c r="I64" s="56">
        <f>J64</f>
        <v>3600</v>
      </c>
      <c r="J64" s="8">
        <v>3600</v>
      </c>
      <c r="K64" s="8"/>
      <c r="P64" s="107"/>
      <c r="AG64" s="3"/>
      <c r="AH64" s="3"/>
      <c r="AI64" s="3"/>
      <c r="AJ64" s="3"/>
    </row>
    <row r="65" spans="2:36" ht="15" customHeight="1">
      <c r="B65" s="18"/>
      <c r="C65" s="263"/>
      <c r="D65" s="102"/>
      <c r="E65" s="102"/>
      <c r="F65" s="108">
        <v>4239</v>
      </c>
      <c r="G65" s="55" t="s">
        <v>761</v>
      </c>
      <c r="H65" s="104"/>
      <c r="I65" s="56">
        <f t="shared" si="2"/>
        <v>500</v>
      </c>
      <c r="J65" s="8">
        <v>500</v>
      </c>
      <c r="K65" s="8"/>
      <c r="P65" s="107"/>
      <c r="AG65" s="3"/>
      <c r="AH65" s="3"/>
      <c r="AI65" s="3"/>
      <c r="AJ65" s="3"/>
    </row>
    <row r="66" spans="2:36" ht="15" customHeight="1" hidden="1">
      <c r="B66" s="18"/>
      <c r="C66" s="263"/>
      <c r="D66" s="102"/>
      <c r="E66" s="102"/>
      <c r="F66" s="108">
        <v>4822</v>
      </c>
      <c r="G66" s="55" t="s">
        <v>828</v>
      </c>
      <c r="H66" s="104"/>
      <c r="I66" s="56">
        <f t="shared" si="2"/>
        <v>0</v>
      </c>
      <c r="J66" s="8">
        <v>0</v>
      </c>
      <c r="K66" s="8"/>
      <c r="P66" s="107"/>
      <c r="AG66" s="3"/>
      <c r="AH66" s="3"/>
      <c r="AI66" s="3"/>
      <c r="AJ66" s="3"/>
    </row>
    <row r="67" spans="2:36" ht="15" customHeight="1">
      <c r="B67" s="18"/>
      <c r="C67" s="263"/>
      <c r="D67" s="102"/>
      <c r="E67" s="102"/>
      <c r="F67" s="108">
        <v>4823</v>
      </c>
      <c r="G67" s="55" t="s">
        <v>829</v>
      </c>
      <c r="H67" s="104"/>
      <c r="I67" s="56">
        <f t="shared" si="2"/>
        <v>60</v>
      </c>
      <c r="J67" s="8">
        <v>60</v>
      </c>
      <c r="K67" s="8"/>
      <c r="P67" s="107"/>
      <c r="AG67" s="3"/>
      <c r="AH67" s="3"/>
      <c r="AI67" s="3"/>
      <c r="AJ67" s="3"/>
    </row>
    <row r="68" spans="2:36" ht="25.5" customHeight="1" hidden="1">
      <c r="B68" s="18">
        <v>2140</v>
      </c>
      <c r="C68" s="262" t="s">
        <v>166</v>
      </c>
      <c r="D68" s="88">
        <v>4</v>
      </c>
      <c r="E68" s="88">
        <v>0</v>
      </c>
      <c r="F68" s="112"/>
      <c r="G68" s="95" t="s">
        <v>529</v>
      </c>
      <c r="H68" s="96" t="s">
        <v>292</v>
      </c>
      <c r="I68" s="56">
        <f t="shared" si="2"/>
        <v>0</v>
      </c>
      <c r="J68" s="8">
        <f>SUM(J69)</f>
        <v>0</v>
      </c>
      <c r="K68" s="8">
        <f>SUM(K69)</f>
        <v>0</v>
      </c>
      <c r="AG68" s="3"/>
      <c r="AH68" s="3"/>
      <c r="AI68" s="3"/>
      <c r="AJ68" s="3"/>
    </row>
    <row r="69" spans="2:36" ht="15" customHeight="1" hidden="1">
      <c r="B69" s="18">
        <v>2141</v>
      </c>
      <c r="C69" s="263" t="s">
        <v>166</v>
      </c>
      <c r="D69" s="102">
        <v>4</v>
      </c>
      <c r="E69" s="102">
        <v>1</v>
      </c>
      <c r="F69" s="108"/>
      <c r="G69" s="103" t="s">
        <v>530</v>
      </c>
      <c r="H69" s="118" t="s">
        <v>293</v>
      </c>
      <c r="I69" s="56">
        <f t="shared" si="2"/>
        <v>0</v>
      </c>
      <c r="J69" s="8">
        <v>0</v>
      </c>
      <c r="K69" s="8">
        <v>0</v>
      </c>
      <c r="AG69" s="3"/>
      <c r="AH69" s="3"/>
      <c r="AI69" s="3"/>
      <c r="AJ69" s="3"/>
    </row>
    <row r="70" spans="2:36" ht="40.5" hidden="1">
      <c r="B70" s="18"/>
      <c r="C70" s="263"/>
      <c r="D70" s="102"/>
      <c r="E70" s="102"/>
      <c r="F70" s="108"/>
      <c r="G70" s="103" t="s">
        <v>953</v>
      </c>
      <c r="H70" s="104"/>
      <c r="I70" s="56">
        <f t="shared" si="2"/>
        <v>0</v>
      </c>
      <c r="J70" s="8"/>
      <c r="K70" s="8"/>
      <c r="AG70" s="3"/>
      <c r="AH70" s="3"/>
      <c r="AI70" s="3"/>
      <c r="AJ70" s="3"/>
    </row>
    <row r="71" spans="2:36" ht="40.5" hidden="1">
      <c r="B71" s="18">
        <v>2150</v>
      </c>
      <c r="C71" s="262" t="s">
        <v>166</v>
      </c>
      <c r="D71" s="88">
        <v>5</v>
      </c>
      <c r="E71" s="88">
        <v>0</v>
      </c>
      <c r="F71" s="112"/>
      <c r="G71" s="95" t="s">
        <v>531</v>
      </c>
      <c r="H71" s="96" t="s">
        <v>294</v>
      </c>
      <c r="I71" s="8">
        <f t="shared" si="2"/>
        <v>0</v>
      </c>
      <c r="J71" s="8">
        <f>SUM(J72)</f>
        <v>0</v>
      </c>
      <c r="K71" s="8">
        <f>SUM(K72)</f>
        <v>0</v>
      </c>
      <c r="AG71" s="3"/>
      <c r="AH71" s="3"/>
      <c r="AI71" s="3"/>
      <c r="AJ71" s="3"/>
    </row>
    <row r="72" spans="2:36" ht="25.5" customHeight="1" hidden="1">
      <c r="B72" s="18">
        <v>2151</v>
      </c>
      <c r="C72" s="263" t="s">
        <v>166</v>
      </c>
      <c r="D72" s="102">
        <v>5</v>
      </c>
      <c r="E72" s="102">
        <v>1</v>
      </c>
      <c r="F72" s="108"/>
      <c r="G72" s="103" t="s">
        <v>956</v>
      </c>
      <c r="H72" s="118" t="s">
        <v>295</v>
      </c>
      <c r="I72" s="8">
        <f t="shared" si="2"/>
        <v>0</v>
      </c>
      <c r="J72" s="8">
        <v>0</v>
      </c>
      <c r="K72" s="8">
        <f>K74</f>
        <v>0</v>
      </c>
      <c r="AG72" s="3"/>
      <c r="AH72" s="3"/>
      <c r="AI72" s="3"/>
      <c r="AJ72" s="3"/>
    </row>
    <row r="73" spans="2:36" ht="40.5" hidden="1">
      <c r="B73" s="18"/>
      <c r="C73" s="263"/>
      <c r="D73" s="102"/>
      <c r="E73" s="102"/>
      <c r="F73" s="108"/>
      <c r="G73" s="103" t="s">
        <v>953</v>
      </c>
      <c r="H73" s="104"/>
      <c r="I73" s="56">
        <f t="shared" si="2"/>
        <v>0</v>
      </c>
      <c r="J73" s="8"/>
      <c r="K73" s="8"/>
      <c r="AG73" s="3"/>
      <c r="AH73" s="3"/>
      <c r="AI73" s="3"/>
      <c r="AJ73" s="3"/>
    </row>
    <row r="74" spans="2:36" ht="15.75" customHeight="1" hidden="1">
      <c r="B74" s="18"/>
      <c r="C74" s="263"/>
      <c r="D74" s="102"/>
      <c r="E74" s="102"/>
      <c r="F74" s="108">
        <v>5134</v>
      </c>
      <c r="G74" s="103" t="s">
        <v>144</v>
      </c>
      <c r="H74" s="104"/>
      <c r="I74" s="20">
        <f t="shared" si="2"/>
        <v>0</v>
      </c>
      <c r="J74" s="8"/>
      <c r="K74" s="8">
        <v>0</v>
      </c>
      <c r="AG74" s="3"/>
      <c r="AH74" s="3"/>
      <c r="AI74" s="3"/>
      <c r="AJ74" s="3"/>
    </row>
    <row r="75" spans="2:36" ht="28.5" customHeight="1">
      <c r="B75" s="18">
        <v>2160</v>
      </c>
      <c r="C75" s="262" t="s">
        <v>166</v>
      </c>
      <c r="D75" s="88">
        <v>6</v>
      </c>
      <c r="E75" s="88">
        <v>0</v>
      </c>
      <c r="F75" s="112"/>
      <c r="G75" s="95" t="s">
        <v>957</v>
      </c>
      <c r="H75" s="96" t="s">
        <v>296</v>
      </c>
      <c r="I75" s="20">
        <f t="shared" si="2"/>
        <v>5580</v>
      </c>
      <c r="J75" s="8">
        <f>SUM(J76)</f>
        <v>5580</v>
      </c>
      <c r="K75" s="8">
        <f>SUM(K76)</f>
        <v>0</v>
      </c>
      <c r="AG75" s="3"/>
      <c r="AH75" s="3"/>
      <c r="AI75" s="3"/>
      <c r="AJ75" s="3"/>
    </row>
    <row r="76" spans="2:36" ht="27">
      <c r="B76" s="18">
        <v>2161</v>
      </c>
      <c r="C76" s="263" t="s">
        <v>166</v>
      </c>
      <c r="D76" s="102">
        <v>6</v>
      </c>
      <c r="E76" s="102">
        <v>1</v>
      </c>
      <c r="F76" s="108"/>
      <c r="G76" s="103" t="s">
        <v>534</v>
      </c>
      <c r="H76" s="104" t="s">
        <v>297</v>
      </c>
      <c r="I76" s="20">
        <f t="shared" si="2"/>
        <v>5580</v>
      </c>
      <c r="J76" s="8">
        <f>SUM(J78:J89)</f>
        <v>5580</v>
      </c>
      <c r="K76" s="8">
        <f>SUM(K87:K89)</f>
        <v>0</v>
      </c>
      <c r="AG76" s="3"/>
      <c r="AH76" s="3"/>
      <c r="AI76" s="3"/>
      <c r="AJ76" s="3"/>
    </row>
    <row r="77" spans="2:36" ht="40.5" hidden="1">
      <c r="B77" s="18"/>
      <c r="C77" s="263"/>
      <c r="D77" s="102"/>
      <c r="E77" s="102"/>
      <c r="F77" s="108"/>
      <c r="G77" s="103" t="s">
        <v>953</v>
      </c>
      <c r="H77" s="104"/>
      <c r="I77" s="56">
        <f t="shared" si="2"/>
        <v>0</v>
      </c>
      <c r="J77" s="8"/>
      <c r="K77" s="8"/>
      <c r="AG77" s="3"/>
      <c r="AH77" s="3"/>
      <c r="AI77" s="3"/>
      <c r="AJ77" s="3"/>
    </row>
    <row r="78" spans="2:36" ht="27" hidden="1">
      <c r="B78" s="18"/>
      <c r="C78" s="263"/>
      <c r="D78" s="102"/>
      <c r="E78" s="102"/>
      <c r="F78" s="108">
        <v>4211</v>
      </c>
      <c r="G78" s="119" t="s">
        <v>742</v>
      </c>
      <c r="H78" s="104"/>
      <c r="I78" s="8">
        <f>J78</f>
        <v>0</v>
      </c>
      <c r="J78" s="8">
        <v>0</v>
      </c>
      <c r="K78" s="8"/>
      <c r="AG78" s="3"/>
      <c r="AH78" s="3"/>
      <c r="AI78" s="3"/>
      <c r="AJ78" s="3"/>
    </row>
    <row r="79" spans="2:36" ht="40.5">
      <c r="B79" s="18"/>
      <c r="C79" s="263"/>
      <c r="D79" s="102"/>
      <c r="E79" s="102"/>
      <c r="F79" s="108"/>
      <c r="G79" s="103" t="s">
        <v>953</v>
      </c>
      <c r="H79" s="104"/>
      <c r="I79" s="8"/>
      <c r="J79" s="8"/>
      <c r="K79" s="8"/>
      <c r="AG79" s="3"/>
      <c r="AH79" s="3"/>
      <c r="AI79" s="3"/>
      <c r="AJ79" s="3"/>
    </row>
    <row r="80" spans="2:36" ht="17.25" hidden="1">
      <c r="B80" s="18"/>
      <c r="C80" s="263"/>
      <c r="D80" s="102"/>
      <c r="E80" s="102"/>
      <c r="F80" s="108">
        <v>4239</v>
      </c>
      <c r="G80" s="103" t="s">
        <v>761</v>
      </c>
      <c r="H80" s="104"/>
      <c r="I80" s="8">
        <f>J80</f>
        <v>0</v>
      </c>
      <c r="J80" s="8">
        <v>0</v>
      </c>
      <c r="K80" s="8"/>
      <c r="AG80" s="3"/>
      <c r="AH80" s="3"/>
      <c r="AI80" s="3"/>
      <c r="AJ80" s="3"/>
    </row>
    <row r="81" spans="2:36" ht="17.25">
      <c r="B81" s="18"/>
      <c r="C81" s="263"/>
      <c r="D81" s="102"/>
      <c r="E81" s="102"/>
      <c r="F81" s="108">
        <v>4216</v>
      </c>
      <c r="G81" s="119" t="s">
        <v>747</v>
      </c>
      <c r="H81" s="104"/>
      <c r="I81" s="8">
        <f>J81</f>
        <v>0</v>
      </c>
      <c r="J81" s="8">
        <v>0</v>
      </c>
      <c r="K81" s="8"/>
      <c r="AG81" s="3"/>
      <c r="AH81" s="3"/>
      <c r="AI81" s="3"/>
      <c r="AJ81" s="3"/>
    </row>
    <row r="82" spans="2:36" ht="17.25">
      <c r="B82" s="18"/>
      <c r="C82" s="263"/>
      <c r="D82" s="102"/>
      <c r="E82" s="102"/>
      <c r="F82" s="108">
        <v>4239</v>
      </c>
      <c r="G82" s="119" t="s">
        <v>761</v>
      </c>
      <c r="H82" s="104"/>
      <c r="I82" s="8">
        <f>J82</f>
        <v>500</v>
      </c>
      <c r="J82" s="8">
        <v>500</v>
      </c>
      <c r="K82" s="8"/>
      <c r="AG82" s="3"/>
      <c r="AH82" s="3"/>
      <c r="AI82" s="3"/>
      <c r="AJ82" s="3"/>
    </row>
    <row r="83" spans="2:36" ht="17.25">
      <c r="B83" s="18"/>
      <c r="C83" s="263"/>
      <c r="D83" s="102"/>
      <c r="E83" s="102"/>
      <c r="F83" s="108">
        <v>4241</v>
      </c>
      <c r="G83" s="55" t="s">
        <v>762</v>
      </c>
      <c r="H83" s="104"/>
      <c r="I83" s="56">
        <f>SUM(J83:K83)</f>
        <v>3700</v>
      </c>
      <c r="J83" s="8">
        <v>3700</v>
      </c>
      <c r="K83" s="8"/>
      <c r="AG83" s="3"/>
      <c r="AH83" s="3"/>
      <c r="AI83" s="3"/>
      <c r="AJ83" s="3"/>
    </row>
    <row r="84" spans="2:36" ht="17.25">
      <c r="B84" s="18"/>
      <c r="C84" s="263"/>
      <c r="D84" s="102"/>
      <c r="E84" s="102"/>
      <c r="F84" s="108">
        <v>4261</v>
      </c>
      <c r="G84" s="55" t="s">
        <v>1002</v>
      </c>
      <c r="H84" s="104"/>
      <c r="I84" s="56">
        <f>J84</f>
        <v>800</v>
      </c>
      <c r="J84" s="8">
        <v>800</v>
      </c>
      <c r="K84" s="8"/>
      <c r="AG84" s="3"/>
      <c r="AH84" s="3"/>
      <c r="AI84" s="3"/>
      <c r="AJ84" s="3"/>
    </row>
    <row r="85" spans="2:36" ht="15" customHeight="1" hidden="1">
      <c r="B85" s="18"/>
      <c r="C85" s="263"/>
      <c r="D85" s="102"/>
      <c r="E85" s="102"/>
      <c r="F85" s="108">
        <v>4235</v>
      </c>
      <c r="G85" s="22" t="s">
        <v>758</v>
      </c>
      <c r="H85" s="104"/>
      <c r="I85" s="56">
        <f t="shared" si="2"/>
        <v>0</v>
      </c>
      <c r="J85" s="56"/>
      <c r="K85" s="8">
        <v>0</v>
      </c>
      <c r="AG85" s="3"/>
      <c r="AH85" s="3"/>
      <c r="AI85" s="3"/>
      <c r="AJ85" s="3"/>
    </row>
    <row r="86" spans="2:36" ht="15" customHeight="1">
      <c r="B86" s="18"/>
      <c r="C86" s="263"/>
      <c r="D86" s="102"/>
      <c r="E86" s="102"/>
      <c r="F86" s="108">
        <v>4262</v>
      </c>
      <c r="G86" s="55" t="s">
        <v>768</v>
      </c>
      <c r="H86" s="104"/>
      <c r="I86" s="56">
        <f>J86</f>
        <v>500</v>
      </c>
      <c r="J86" s="56">
        <v>500</v>
      </c>
      <c r="K86" s="8"/>
      <c r="AG86" s="3"/>
      <c r="AH86" s="3"/>
      <c r="AI86" s="3"/>
      <c r="AJ86" s="3"/>
    </row>
    <row r="87" spans="2:36" ht="15" customHeight="1" hidden="1">
      <c r="B87" s="18"/>
      <c r="C87" s="263"/>
      <c r="D87" s="102"/>
      <c r="E87" s="102"/>
      <c r="F87" s="108">
        <v>4267</v>
      </c>
      <c r="G87" s="55" t="s">
        <v>773</v>
      </c>
      <c r="H87" s="104"/>
      <c r="I87" s="56">
        <f t="shared" si="2"/>
        <v>0</v>
      </c>
      <c r="J87" s="8">
        <v>0</v>
      </c>
      <c r="K87" s="8">
        <v>0</v>
      </c>
      <c r="AG87" s="3"/>
      <c r="AH87" s="3"/>
      <c r="AI87" s="3"/>
      <c r="AJ87" s="3"/>
    </row>
    <row r="88" spans="2:36" ht="30" customHeight="1" hidden="1">
      <c r="B88" s="18"/>
      <c r="C88" s="263"/>
      <c r="D88" s="102"/>
      <c r="E88" s="102"/>
      <c r="F88" s="108">
        <v>4819</v>
      </c>
      <c r="G88" s="55" t="s">
        <v>825</v>
      </c>
      <c r="H88" s="104"/>
      <c r="I88" s="56">
        <f>J88</f>
        <v>0</v>
      </c>
      <c r="J88" s="271">
        <v>0</v>
      </c>
      <c r="K88" s="8"/>
      <c r="AG88" s="3"/>
      <c r="AH88" s="3"/>
      <c r="AI88" s="3"/>
      <c r="AJ88" s="3"/>
    </row>
    <row r="89" spans="2:36" ht="15" customHeight="1">
      <c r="B89" s="18"/>
      <c r="C89" s="263"/>
      <c r="D89" s="102"/>
      <c r="E89" s="102"/>
      <c r="F89" s="108">
        <v>4823</v>
      </c>
      <c r="G89" s="55" t="s">
        <v>829</v>
      </c>
      <c r="H89" s="104"/>
      <c r="I89" s="56">
        <f t="shared" si="2"/>
        <v>80</v>
      </c>
      <c r="J89" s="8">
        <v>80</v>
      </c>
      <c r="K89" s="8">
        <v>0</v>
      </c>
      <c r="AG89" s="3"/>
      <c r="AH89" s="3"/>
      <c r="AI89" s="3"/>
      <c r="AJ89" s="3"/>
    </row>
    <row r="90" spans="2:36" ht="26.25" customHeight="1" hidden="1">
      <c r="B90" s="18">
        <v>2170</v>
      </c>
      <c r="C90" s="262" t="s">
        <v>166</v>
      </c>
      <c r="D90" s="88">
        <v>7</v>
      </c>
      <c r="E90" s="88">
        <v>0</v>
      </c>
      <c r="F90" s="112"/>
      <c r="G90" s="95" t="s">
        <v>535</v>
      </c>
      <c r="H90" s="104"/>
      <c r="I90" s="8">
        <f t="shared" si="2"/>
        <v>0</v>
      </c>
      <c r="J90" s="8">
        <f>SUM(J91)</f>
        <v>0</v>
      </c>
      <c r="K90" s="8">
        <f>SUM(K91)</f>
        <v>0</v>
      </c>
      <c r="AG90" s="3"/>
      <c r="AH90" s="3"/>
      <c r="AI90" s="3"/>
      <c r="AJ90" s="3"/>
    </row>
    <row r="91" spans="2:36" ht="14.25" customHeight="1" hidden="1">
      <c r="B91" s="18">
        <v>2171</v>
      </c>
      <c r="C91" s="263" t="s">
        <v>166</v>
      </c>
      <c r="D91" s="102">
        <v>7</v>
      </c>
      <c r="E91" s="102">
        <v>1</v>
      </c>
      <c r="F91" s="108"/>
      <c r="G91" s="103" t="s">
        <v>536</v>
      </c>
      <c r="H91" s="104"/>
      <c r="I91" s="56">
        <f t="shared" si="2"/>
        <v>0</v>
      </c>
      <c r="J91" s="8">
        <v>0</v>
      </c>
      <c r="K91" s="8">
        <v>0</v>
      </c>
      <c r="AG91" s="3"/>
      <c r="AH91" s="3"/>
      <c r="AI91" s="3"/>
      <c r="AJ91" s="3"/>
    </row>
    <row r="92" spans="2:36" ht="40.5" hidden="1">
      <c r="B92" s="18"/>
      <c r="C92" s="263"/>
      <c r="D92" s="102"/>
      <c r="E92" s="102"/>
      <c r="F92" s="108"/>
      <c r="G92" s="103" t="s">
        <v>953</v>
      </c>
      <c r="H92" s="104"/>
      <c r="I92" s="56">
        <f t="shared" si="2"/>
        <v>0</v>
      </c>
      <c r="J92" s="8"/>
      <c r="K92" s="8"/>
      <c r="AG92" s="3"/>
      <c r="AH92" s="3"/>
      <c r="AI92" s="3"/>
      <c r="AJ92" s="3"/>
    </row>
    <row r="93" spans="2:36" ht="39" customHeight="1" hidden="1">
      <c r="B93" s="18">
        <v>2180</v>
      </c>
      <c r="C93" s="262" t="s">
        <v>166</v>
      </c>
      <c r="D93" s="88">
        <v>8</v>
      </c>
      <c r="E93" s="88">
        <v>0</v>
      </c>
      <c r="F93" s="112"/>
      <c r="G93" s="95" t="s">
        <v>537</v>
      </c>
      <c r="H93" s="96" t="s">
        <v>298</v>
      </c>
      <c r="I93" s="56">
        <f aca="true" t="shared" si="3" ref="I93:I135">SUM(J93:K93)</f>
        <v>0</v>
      </c>
      <c r="J93" s="8">
        <f>SUM(J94+J97)</f>
        <v>0</v>
      </c>
      <c r="K93" s="8">
        <f>SUM(K94+K97)</f>
        <v>0</v>
      </c>
      <c r="AG93" s="3"/>
      <c r="AH93" s="3"/>
      <c r="AI93" s="3"/>
      <c r="AJ93" s="3"/>
    </row>
    <row r="94" spans="2:36" ht="40.5" hidden="1">
      <c r="B94" s="18">
        <v>2181</v>
      </c>
      <c r="C94" s="263" t="s">
        <v>166</v>
      </c>
      <c r="D94" s="102">
        <v>8</v>
      </c>
      <c r="E94" s="102">
        <v>1</v>
      </c>
      <c r="F94" s="108"/>
      <c r="G94" s="103" t="s">
        <v>537</v>
      </c>
      <c r="H94" s="118" t="s">
        <v>299</v>
      </c>
      <c r="I94" s="56">
        <f t="shared" si="3"/>
        <v>0</v>
      </c>
      <c r="J94" s="8">
        <f>SUM(J95:J96)</f>
        <v>0</v>
      </c>
      <c r="K94" s="8">
        <f>SUM(K95:K96)</f>
        <v>0</v>
      </c>
      <c r="AG94" s="3"/>
      <c r="AH94" s="3"/>
      <c r="AI94" s="3"/>
      <c r="AJ94" s="3"/>
    </row>
    <row r="95" spans="2:36" ht="15" customHeight="1" hidden="1">
      <c r="B95" s="18">
        <v>2182</v>
      </c>
      <c r="C95" s="263" t="s">
        <v>166</v>
      </c>
      <c r="D95" s="102">
        <v>8</v>
      </c>
      <c r="E95" s="102">
        <v>1</v>
      </c>
      <c r="F95" s="108"/>
      <c r="G95" s="103" t="s">
        <v>538</v>
      </c>
      <c r="H95" s="118"/>
      <c r="I95" s="56">
        <f t="shared" si="3"/>
        <v>0</v>
      </c>
      <c r="J95" s="8">
        <v>0</v>
      </c>
      <c r="K95" s="8">
        <v>0</v>
      </c>
      <c r="AG95" s="3"/>
      <c r="AH95" s="3"/>
      <c r="AI95" s="3"/>
      <c r="AJ95" s="3"/>
    </row>
    <row r="96" spans="2:36" ht="15" customHeight="1" hidden="1">
      <c r="B96" s="18">
        <v>2183</v>
      </c>
      <c r="C96" s="263" t="s">
        <v>166</v>
      </c>
      <c r="D96" s="102">
        <v>8</v>
      </c>
      <c r="E96" s="102">
        <v>1</v>
      </c>
      <c r="F96" s="108"/>
      <c r="G96" s="103" t="s">
        <v>539</v>
      </c>
      <c r="H96" s="118"/>
      <c r="I96" s="56">
        <f t="shared" si="3"/>
        <v>0</v>
      </c>
      <c r="J96" s="8">
        <v>0</v>
      </c>
      <c r="K96" s="8">
        <v>0</v>
      </c>
      <c r="AG96" s="3"/>
      <c r="AH96" s="3"/>
      <c r="AI96" s="3"/>
      <c r="AJ96" s="3"/>
    </row>
    <row r="97" spans="2:36" ht="27" hidden="1">
      <c r="B97" s="18">
        <v>2184</v>
      </c>
      <c r="C97" s="263" t="s">
        <v>166</v>
      </c>
      <c r="D97" s="102">
        <v>8</v>
      </c>
      <c r="E97" s="102">
        <v>1</v>
      </c>
      <c r="F97" s="108"/>
      <c r="G97" s="103" t="s">
        <v>540</v>
      </c>
      <c r="H97" s="118"/>
      <c r="I97" s="56">
        <f t="shared" si="3"/>
        <v>0</v>
      </c>
      <c r="J97" s="8">
        <v>0</v>
      </c>
      <c r="K97" s="8">
        <v>0</v>
      </c>
      <c r="AG97" s="3"/>
      <c r="AH97" s="3"/>
      <c r="AI97" s="3"/>
      <c r="AJ97" s="3"/>
    </row>
    <row r="98" spans="2:36" ht="40.5" hidden="1">
      <c r="B98" s="18"/>
      <c r="C98" s="263"/>
      <c r="D98" s="102"/>
      <c r="E98" s="102"/>
      <c r="F98" s="108"/>
      <c r="G98" s="103" t="s">
        <v>953</v>
      </c>
      <c r="H98" s="104"/>
      <c r="I98" s="56">
        <f t="shared" si="3"/>
        <v>0</v>
      </c>
      <c r="J98" s="8"/>
      <c r="K98" s="8"/>
      <c r="AG98" s="3"/>
      <c r="AH98" s="3"/>
      <c r="AI98" s="3"/>
      <c r="AJ98" s="3"/>
    </row>
    <row r="99" spans="2:36" s="92" customFormat="1" ht="29.25" customHeight="1">
      <c r="B99" s="38">
        <v>2200</v>
      </c>
      <c r="C99" s="262" t="s">
        <v>167</v>
      </c>
      <c r="D99" s="88">
        <v>0</v>
      </c>
      <c r="E99" s="88">
        <v>0</v>
      </c>
      <c r="F99" s="112"/>
      <c r="G99" s="89" t="s">
        <v>972</v>
      </c>
      <c r="H99" s="120" t="s">
        <v>300</v>
      </c>
      <c r="I99" s="56">
        <f t="shared" si="3"/>
        <v>1600</v>
      </c>
      <c r="J99" s="56">
        <f>SUM(J100,J103,J109,J112,J114)</f>
        <v>1600</v>
      </c>
      <c r="K99" s="56">
        <v>0</v>
      </c>
      <c r="L99" s="91"/>
      <c r="M99" s="91"/>
      <c r="N99" s="91"/>
      <c r="O99" s="91"/>
      <c r="P99" s="69"/>
      <c r="R99" s="93"/>
      <c r="AG99" s="121"/>
      <c r="AH99" s="121"/>
      <c r="AI99" s="121"/>
      <c r="AJ99" s="121"/>
    </row>
    <row r="100" spans="2:36" ht="15" customHeight="1">
      <c r="B100" s="18">
        <v>2210</v>
      </c>
      <c r="C100" s="262" t="s">
        <v>167</v>
      </c>
      <c r="D100" s="102">
        <v>1</v>
      </c>
      <c r="E100" s="102">
        <v>0</v>
      </c>
      <c r="F100" s="108"/>
      <c r="G100" s="95" t="s">
        <v>542</v>
      </c>
      <c r="H100" s="122" t="s">
        <v>301</v>
      </c>
      <c r="I100" s="56">
        <f t="shared" si="3"/>
        <v>0</v>
      </c>
      <c r="J100" s="8">
        <f>SUM(J101)</f>
        <v>0</v>
      </c>
      <c r="K100" s="8">
        <f>SUM(K101)</f>
        <v>0</v>
      </c>
      <c r="AG100" s="3"/>
      <c r="AH100" s="3"/>
      <c r="AI100" s="3"/>
      <c r="AJ100" s="3"/>
    </row>
    <row r="101" spans="2:36" ht="15" customHeight="1">
      <c r="B101" s="18">
        <v>2211</v>
      </c>
      <c r="C101" s="263" t="s">
        <v>167</v>
      </c>
      <c r="D101" s="102">
        <v>1</v>
      </c>
      <c r="E101" s="102">
        <v>1</v>
      </c>
      <c r="F101" s="108"/>
      <c r="G101" s="103" t="s">
        <v>543</v>
      </c>
      <c r="H101" s="118" t="s">
        <v>302</v>
      </c>
      <c r="I101" s="56">
        <f t="shared" si="3"/>
        <v>0</v>
      </c>
      <c r="J101" s="8">
        <v>0</v>
      </c>
      <c r="K101" s="8">
        <v>0</v>
      </c>
      <c r="AG101" s="3"/>
      <c r="AH101" s="3"/>
      <c r="AI101" s="3"/>
      <c r="AJ101" s="3"/>
    </row>
    <row r="102" spans="2:36" ht="40.5">
      <c r="B102" s="18"/>
      <c r="C102" s="263"/>
      <c r="D102" s="102"/>
      <c r="E102" s="102"/>
      <c r="F102" s="108"/>
      <c r="G102" s="103" t="s">
        <v>953</v>
      </c>
      <c r="H102" s="104"/>
      <c r="I102" s="56">
        <f t="shared" si="3"/>
        <v>0</v>
      </c>
      <c r="J102" s="8"/>
      <c r="K102" s="8"/>
      <c r="AG102" s="3"/>
      <c r="AH102" s="3"/>
      <c r="AI102" s="3"/>
      <c r="AJ102" s="3"/>
    </row>
    <row r="103" spans="2:36" ht="15" customHeight="1">
      <c r="B103" s="18">
        <v>2220</v>
      </c>
      <c r="C103" s="262" t="s">
        <v>167</v>
      </c>
      <c r="D103" s="88">
        <v>2</v>
      </c>
      <c r="E103" s="88">
        <v>0</v>
      </c>
      <c r="F103" s="112"/>
      <c r="G103" s="95" t="s">
        <v>544</v>
      </c>
      <c r="H103" s="122" t="s">
        <v>303</v>
      </c>
      <c r="I103" s="56">
        <f t="shared" si="3"/>
        <v>1100</v>
      </c>
      <c r="J103" s="8">
        <f>J104</f>
        <v>1100</v>
      </c>
      <c r="K103" s="8">
        <v>0</v>
      </c>
      <c r="AG103" s="3"/>
      <c r="AH103" s="3"/>
      <c r="AI103" s="3"/>
      <c r="AJ103" s="3"/>
    </row>
    <row r="104" spans="2:36" ht="15" customHeight="1">
      <c r="B104" s="18">
        <v>2221</v>
      </c>
      <c r="C104" s="263" t="s">
        <v>167</v>
      </c>
      <c r="D104" s="102">
        <v>2</v>
      </c>
      <c r="E104" s="102">
        <v>1</v>
      </c>
      <c r="F104" s="108"/>
      <c r="G104" s="103" t="s">
        <v>545</v>
      </c>
      <c r="H104" s="118" t="s">
        <v>304</v>
      </c>
      <c r="I104" s="56">
        <f t="shared" si="3"/>
        <v>1100</v>
      </c>
      <c r="J104" s="8">
        <f>J107+J108</f>
        <v>1100</v>
      </c>
      <c r="K104" s="8">
        <v>0</v>
      </c>
      <c r="AG104" s="3"/>
      <c r="AH104" s="3"/>
      <c r="AI104" s="3"/>
      <c r="AJ104" s="3"/>
    </row>
    <row r="105" spans="2:36" ht="40.5" hidden="1">
      <c r="B105" s="18"/>
      <c r="C105" s="263"/>
      <c r="D105" s="102"/>
      <c r="E105" s="102"/>
      <c r="F105" s="108"/>
      <c r="G105" s="103" t="s">
        <v>953</v>
      </c>
      <c r="H105" s="104"/>
      <c r="I105" s="56">
        <f t="shared" si="3"/>
        <v>0</v>
      </c>
      <c r="J105" s="8"/>
      <c r="K105" s="8"/>
      <c r="AG105" s="3"/>
      <c r="AH105" s="3"/>
      <c r="AI105" s="3"/>
      <c r="AJ105" s="3"/>
    </row>
    <row r="106" spans="2:36" ht="40.5">
      <c r="B106" s="18"/>
      <c r="C106" s="263"/>
      <c r="D106" s="102"/>
      <c r="E106" s="102"/>
      <c r="F106" s="108"/>
      <c r="G106" s="103" t="s">
        <v>953</v>
      </c>
      <c r="H106" s="104"/>
      <c r="I106" s="56"/>
      <c r="J106" s="8"/>
      <c r="K106" s="8"/>
      <c r="AG106" s="3"/>
      <c r="AH106" s="3"/>
      <c r="AI106" s="3"/>
      <c r="AJ106" s="3"/>
    </row>
    <row r="107" spans="2:36" ht="17.25">
      <c r="B107" s="18"/>
      <c r="C107" s="263"/>
      <c r="D107" s="102"/>
      <c r="E107" s="102"/>
      <c r="F107" s="18">
        <v>4239</v>
      </c>
      <c r="G107" s="119" t="s">
        <v>761</v>
      </c>
      <c r="H107" s="118"/>
      <c r="I107" s="56">
        <f>SUM(J107:K107)</f>
        <v>700</v>
      </c>
      <c r="J107" s="8">
        <v>700</v>
      </c>
      <c r="K107" s="8"/>
      <c r="AG107" s="3"/>
      <c r="AH107" s="3"/>
      <c r="AI107" s="3"/>
      <c r="AJ107" s="3"/>
    </row>
    <row r="108" spans="2:36" ht="17.25">
      <c r="B108" s="18"/>
      <c r="C108" s="263"/>
      <c r="D108" s="102"/>
      <c r="E108" s="102"/>
      <c r="F108" s="18">
        <v>4241</v>
      </c>
      <c r="G108" s="55" t="s">
        <v>762</v>
      </c>
      <c r="H108" s="118"/>
      <c r="I108" s="56">
        <f>SUM(J108:K108)</f>
        <v>400</v>
      </c>
      <c r="J108" s="8">
        <v>400</v>
      </c>
      <c r="K108" s="8"/>
      <c r="AG108" s="3"/>
      <c r="AH108" s="3"/>
      <c r="AI108" s="3"/>
      <c r="AJ108" s="3"/>
    </row>
    <row r="109" spans="2:36" ht="15" customHeight="1" hidden="1">
      <c r="B109" s="18">
        <v>2230</v>
      </c>
      <c r="C109" s="262" t="s">
        <v>167</v>
      </c>
      <c r="D109" s="102">
        <v>3</v>
      </c>
      <c r="E109" s="102">
        <v>0</v>
      </c>
      <c r="F109" s="108"/>
      <c r="G109" s="95" t="s">
        <v>546</v>
      </c>
      <c r="H109" s="122" t="s">
        <v>305</v>
      </c>
      <c r="I109" s="56">
        <f t="shared" si="3"/>
        <v>0</v>
      </c>
      <c r="J109" s="8">
        <f>SUM(J110)</f>
        <v>0</v>
      </c>
      <c r="K109" s="8">
        <f>SUM(K110)</f>
        <v>0</v>
      </c>
      <c r="AG109" s="3"/>
      <c r="AH109" s="3"/>
      <c r="AI109" s="3"/>
      <c r="AJ109" s="3"/>
    </row>
    <row r="110" spans="2:36" ht="15" customHeight="1" hidden="1">
      <c r="B110" s="18">
        <v>2231</v>
      </c>
      <c r="C110" s="263" t="s">
        <v>167</v>
      </c>
      <c r="D110" s="102">
        <v>3</v>
      </c>
      <c r="E110" s="102">
        <v>1</v>
      </c>
      <c r="F110" s="108"/>
      <c r="G110" s="103" t="s">
        <v>547</v>
      </c>
      <c r="H110" s="118" t="s">
        <v>306</v>
      </c>
      <c r="I110" s="56">
        <f t="shared" si="3"/>
        <v>0</v>
      </c>
      <c r="J110" s="8">
        <v>0</v>
      </c>
      <c r="K110" s="8">
        <v>0</v>
      </c>
      <c r="AG110" s="3"/>
      <c r="AH110" s="3"/>
      <c r="AI110" s="3"/>
      <c r="AJ110" s="3"/>
    </row>
    <row r="111" spans="2:36" ht="40.5" hidden="1">
      <c r="B111" s="18"/>
      <c r="C111" s="263"/>
      <c r="D111" s="102"/>
      <c r="E111" s="102"/>
      <c r="F111" s="108"/>
      <c r="G111" s="103" t="s">
        <v>953</v>
      </c>
      <c r="H111" s="104"/>
      <c r="I111" s="56">
        <f t="shared" si="3"/>
        <v>0</v>
      </c>
      <c r="J111" s="8"/>
      <c r="K111" s="8"/>
      <c r="AG111" s="3"/>
      <c r="AH111" s="3"/>
      <c r="AI111" s="3"/>
      <c r="AJ111" s="3"/>
    </row>
    <row r="112" spans="2:36" ht="26.25" customHeight="1" hidden="1">
      <c r="B112" s="18">
        <v>2240</v>
      </c>
      <c r="C112" s="262" t="s">
        <v>167</v>
      </c>
      <c r="D112" s="88">
        <v>4</v>
      </c>
      <c r="E112" s="88">
        <v>0</v>
      </c>
      <c r="F112" s="112"/>
      <c r="G112" s="95" t="s">
        <v>548</v>
      </c>
      <c r="H112" s="96" t="s">
        <v>307</v>
      </c>
      <c r="I112" s="56">
        <f t="shared" si="3"/>
        <v>0</v>
      </c>
      <c r="J112" s="8">
        <f>SUM(J113)</f>
        <v>0</v>
      </c>
      <c r="K112" s="8">
        <f>SUM(K113)</f>
        <v>0</v>
      </c>
      <c r="AG112" s="3"/>
      <c r="AH112" s="3"/>
      <c r="AI112" s="3"/>
      <c r="AJ112" s="3"/>
    </row>
    <row r="113" spans="2:36" ht="29.25" customHeight="1" hidden="1">
      <c r="B113" s="18">
        <v>2241</v>
      </c>
      <c r="C113" s="263" t="s">
        <v>167</v>
      </c>
      <c r="D113" s="102">
        <v>4</v>
      </c>
      <c r="E113" s="102">
        <v>1</v>
      </c>
      <c r="F113" s="108"/>
      <c r="G113" s="103" t="s">
        <v>548</v>
      </c>
      <c r="H113" s="118" t="s">
        <v>307</v>
      </c>
      <c r="I113" s="56">
        <f t="shared" si="3"/>
        <v>0</v>
      </c>
      <c r="J113" s="8">
        <v>0</v>
      </c>
      <c r="K113" s="8">
        <v>0</v>
      </c>
      <c r="AG113" s="3"/>
      <c r="AH113" s="3"/>
      <c r="AI113" s="3"/>
      <c r="AJ113" s="3"/>
    </row>
    <row r="114" spans="2:36" ht="27">
      <c r="B114" s="18">
        <v>2250</v>
      </c>
      <c r="C114" s="262" t="s">
        <v>167</v>
      </c>
      <c r="D114" s="88">
        <v>5</v>
      </c>
      <c r="E114" s="88">
        <v>0</v>
      </c>
      <c r="F114" s="112"/>
      <c r="G114" s="95" t="s">
        <v>550</v>
      </c>
      <c r="H114" s="96" t="s">
        <v>308</v>
      </c>
      <c r="I114" s="56">
        <f t="shared" si="3"/>
        <v>500</v>
      </c>
      <c r="J114" s="8">
        <f>SUM(J115)</f>
        <v>500</v>
      </c>
      <c r="K114" s="8">
        <f>SUM(K115)</f>
        <v>0</v>
      </c>
      <c r="AG114" s="3"/>
      <c r="AH114" s="3"/>
      <c r="AI114" s="3"/>
      <c r="AJ114" s="3"/>
    </row>
    <row r="115" spans="2:36" ht="15" customHeight="1">
      <c r="B115" s="18">
        <v>2251</v>
      </c>
      <c r="C115" s="263" t="s">
        <v>167</v>
      </c>
      <c r="D115" s="102">
        <v>5</v>
      </c>
      <c r="E115" s="102">
        <v>1</v>
      </c>
      <c r="F115" s="108"/>
      <c r="G115" s="103" t="s">
        <v>551</v>
      </c>
      <c r="H115" s="118" t="s">
        <v>309</v>
      </c>
      <c r="I115" s="56">
        <f t="shared" si="3"/>
        <v>500</v>
      </c>
      <c r="J115" s="8">
        <f>J118</f>
        <v>500</v>
      </c>
      <c r="K115" s="8">
        <v>0</v>
      </c>
      <c r="AG115" s="3"/>
      <c r="AH115" s="3"/>
      <c r="AI115" s="3"/>
      <c r="AJ115" s="3"/>
    </row>
    <row r="116" spans="2:36" ht="40.5" hidden="1">
      <c r="B116" s="18"/>
      <c r="C116" s="263"/>
      <c r="D116" s="102"/>
      <c r="E116" s="102"/>
      <c r="F116" s="108"/>
      <c r="G116" s="103" t="s">
        <v>953</v>
      </c>
      <c r="H116" s="104"/>
      <c r="I116" s="56">
        <f t="shared" si="3"/>
        <v>0</v>
      </c>
      <c r="J116" s="8"/>
      <c r="K116" s="8"/>
      <c r="AG116" s="3"/>
      <c r="AH116" s="3"/>
      <c r="AI116" s="3"/>
      <c r="AJ116" s="3"/>
    </row>
    <row r="117" spans="2:36" ht="40.5">
      <c r="B117" s="18"/>
      <c r="C117" s="263"/>
      <c r="D117" s="102"/>
      <c r="E117" s="102"/>
      <c r="F117" s="108"/>
      <c r="G117" s="103" t="s">
        <v>953</v>
      </c>
      <c r="H117" s="104"/>
      <c r="I117" s="56"/>
      <c r="J117" s="8"/>
      <c r="K117" s="8"/>
      <c r="AG117" s="3"/>
      <c r="AH117" s="3"/>
      <c r="AI117" s="3"/>
      <c r="AJ117" s="3"/>
    </row>
    <row r="118" spans="2:36" ht="17.25">
      <c r="B118" s="18"/>
      <c r="C118" s="263"/>
      <c r="D118" s="102"/>
      <c r="E118" s="102"/>
      <c r="F118" s="108">
        <v>4239</v>
      </c>
      <c r="G118" s="55" t="s">
        <v>761</v>
      </c>
      <c r="H118" s="104"/>
      <c r="I118" s="56">
        <f t="shared" si="3"/>
        <v>500</v>
      </c>
      <c r="J118" s="8">
        <v>500</v>
      </c>
      <c r="K118" s="8"/>
      <c r="AG118" s="3"/>
      <c r="AH118" s="3"/>
      <c r="AI118" s="3"/>
      <c r="AJ118" s="3"/>
    </row>
    <row r="119" spans="2:36" s="92" customFormat="1" ht="53.25" customHeight="1">
      <c r="B119" s="38">
        <v>2300</v>
      </c>
      <c r="C119" s="262" t="s">
        <v>168</v>
      </c>
      <c r="D119" s="88">
        <v>0</v>
      </c>
      <c r="E119" s="88">
        <v>0</v>
      </c>
      <c r="F119" s="112"/>
      <c r="G119" s="123" t="s">
        <v>975</v>
      </c>
      <c r="H119" s="120" t="s">
        <v>310</v>
      </c>
      <c r="I119" s="56">
        <f t="shared" si="3"/>
        <v>1410</v>
      </c>
      <c r="J119" s="56">
        <f>SUM(J120,J127,J134,J140,J143,J146,J149)</f>
        <v>1410</v>
      </c>
      <c r="K119" s="56">
        <f>SUM(K120,K127,K134,K140,K143,K146,K149)</f>
        <v>0</v>
      </c>
      <c r="L119" s="91"/>
      <c r="M119" s="91"/>
      <c r="N119" s="91"/>
      <c r="O119" s="91"/>
      <c r="P119" s="69"/>
      <c r="R119" s="93"/>
      <c r="AG119" s="121"/>
      <c r="AH119" s="121"/>
      <c r="AI119" s="121"/>
      <c r="AJ119" s="121"/>
    </row>
    <row r="120" spans="2:36" ht="15" customHeight="1" hidden="1">
      <c r="B120" s="18">
        <v>2310</v>
      </c>
      <c r="C120" s="262" t="s">
        <v>168</v>
      </c>
      <c r="D120" s="88">
        <v>1</v>
      </c>
      <c r="E120" s="88">
        <v>0</v>
      </c>
      <c r="F120" s="112"/>
      <c r="G120" s="95" t="s">
        <v>552</v>
      </c>
      <c r="H120" s="96" t="s">
        <v>313</v>
      </c>
      <c r="I120" s="56">
        <f t="shared" si="3"/>
        <v>0</v>
      </c>
      <c r="J120" s="8">
        <f>SUM(J121+J123+J125)</f>
        <v>0</v>
      </c>
      <c r="K120" s="8">
        <f>SUM(K121+K123+K125)</f>
        <v>0</v>
      </c>
      <c r="AG120" s="3"/>
      <c r="AH120" s="3"/>
      <c r="AI120" s="3"/>
      <c r="AJ120" s="3"/>
    </row>
    <row r="121" spans="2:36" ht="15" customHeight="1" hidden="1">
      <c r="B121" s="18">
        <v>2311</v>
      </c>
      <c r="C121" s="263" t="s">
        <v>168</v>
      </c>
      <c r="D121" s="102">
        <v>1</v>
      </c>
      <c r="E121" s="102">
        <v>1</v>
      </c>
      <c r="F121" s="108"/>
      <c r="G121" s="103" t="s">
        <v>553</v>
      </c>
      <c r="H121" s="118" t="s">
        <v>314</v>
      </c>
      <c r="I121" s="56">
        <f t="shared" si="3"/>
        <v>0</v>
      </c>
      <c r="J121" s="8">
        <v>0</v>
      </c>
      <c r="K121" s="8">
        <v>0</v>
      </c>
      <c r="AG121" s="3"/>
      <c r="AH121" s="3"/>
      <c r="AI121" s="3"/>
      <c r="AJ121" s="3"/>
    </row>
    <row r="122" spans="2:36" ht="40.5" hidden="1">
      <c r="B122" s="18"/>
      <c r="C122" s="263"/>
      <c r="D122" s="102"/>
      <c r="E122" s="102"/>
      <c r="F122" s="108"/>
      <c r="G122" s="103" t="s">
        <v>953</v>
      </c>
      <c r="H122" s="104"/>
      <c r="I122" s="56">
        <f t="shared" si="3"/>
        <v>0</v>
      </c>
      <c r="J122" s="8"/>
      <c r="K122" s="8"/>
      <c r="AG122" s="3"/>
      <c r="AH122" s="3"/>
      <c r="AI122" s="3"/>
      <c r="AJ122" s="3"/>
    </row>
    <row r="123" spans="2:36" ht="15" customHeight="1" hidden="1">
      <c r="B123" s="18">
        <v>2312</v>
      </c>
      <c r="C123" s="263" t="s">
        <v>168</v>
      </c>
      <c r="D123" s="102">
        <v>1</v>
      </c>
      <c r="E123" s="102">
        <v>2</v>
      </c>
      <c r="F123" s="108"/>
      <c r="G123" s="103" t="s">
        <v>554</v>
      </c>
      <c r="H123" s="118"/>
      <c r="I123" s="56">
        <f t="shared" si="3"/>
        <v>0</v>
      </c>
      <c r="J123" s="8">
        <v>0</v>
      </c>
      <c r="K123" s="8">
        <v>0</v>
      </c>
      <c r="AG123" s="3"/>
      <c r="AH123" s="3"/>
      <c r="AI123" s="3"/>
      <c r="AJ123" s="3"/>
    </row>
    <row r="124" spans="2:36" ht="40.5" hidden="1">
      <c r="B124" s="18"/>
      <c r="C124" s="263"/>
      <c r="D124" s="102"/>
      <c r="E124" s="102"/>
      <c r="F124" s="108"/>
      <c r="G124" s="103" t="s">
        <v>953</v>
      </c>
      <c r="H124" s="104"/>
      <c r="I124" s="56">
        <f t="shared" si="3"/>
        <v>0</v>
      </c>
      <c r="J124" s="8"/>
      <c r="K124" s="8"/>
      <c r="AG124" s="3"/>
      <c r="AH124" s="3"/>
      <c r="AI124" s="3"/>
      <c r="AJ124" s="3"/>
    </row>
    <row r="125" spans="2:36" ht="15" customHeight="1" hidden="1">
      <c r="B125" s="18">
        <v>2313</v>
      </c>
      <c r="C125" s="263" t="s">
        <v>168</v>
      </c>
      <c r="D125" s="102">
        <v>1</v>
      </c>
      <c r="E125" s="102">
        <v>3</v>
      </c>
      <c r="F125" s="108"/>
      <c r="G125" s="103" t="s">
        <v>555</v>
      </c>
      <c r="H125" s="118"/>
      <c r="I125" s="56">
        <f t="shared" si="3"/>
        <v>0</v>
      </c>
      <c r="J125" s="8">
        <v>0</v>
      </c>
      <c r="K125" s="8">
        <v>0</v>
      </c>
      <c r="AG125" s="3"/>
      <c r="AH125" s="3"/>
      <c r="AI125" s="3"/>
      <c r="AJ125" s="3"/>
    </row>
    <row r="126" spans="2:36" ht="40.5" hidden="1">
      <c r="B126" s="18"/>
      <c r="C126" s="263"/>
      <c r="D126" s="102"/>
      <c r="E126" s="102"/>
      <c r="F126" s="108"/>
      <c r="G126" s="103" t="s">
        <v>953</v>
      </c>
      <c r="H126" s="104"/>
      <c r="I126" s="56">
        <f t="shared" si="3"/>
        <v>0</v>
      </c>
      <c r="J126" s="8"/>
      <c r="K126" s="8"/>
      <c r="AG126" s="3"/>
      <c r="AH126" s="3"/>
      <c r="AI126" s="3"/>
      <c r="AJ126" s="3"/>
    </row>
    <row r="127" spans="2:36" ht="15" customHeight="1">
      <c r="B127" s="18">
        <v>2320</v>
      </c>
      <c r="C127" s="262" t="s">
        <v>168</v>
      </c>
      <c r="D127" s="88">
        <v>2</v>
      </c>
      <c r="E127" s="88">
        <v>0</v>
      </c>
      <c r="F127" s="112"/>
      <c r="G127" s="95" t="s">
        <v>556</v>
      </c>
      <c r="H127" s="96" t="s">
        <v>315</v>
      </c>
      <c r="I127" s="8">
        <f t="shared" si="3"/>
        <v>1150</v>
      </c>
      <c r="J127" s="8">
        <f>SUM(J128)</f>
        <v>1150</v>
      </c>
      <c r="K127" s="8">
        <f>SUM(K128)</f>
        <v>0</v>
      </c>
      <c r="AG127" s="3"/>
      <c r="AH127" s="3"/>
      <c r="AI127" s="3"/>
      <c r="AJ127" s="3"/>
    </row>
    <row r="128" spans="2:36" ht="15" customHeight="1">
      <c r="B128" s="18">
        <v>2321</v>
      </c>
      <c r="C128" s="263" t="s">
        <v>168</v>
      </c>
      <c r="D128" s="102">
        <v>2</v>
      </c>
      <c r="E128" s="102">
        <v>1</v>
      </c>
      <c r="F128" s="108"/>
      <c r="G128" s="103" t="s">
        <v>557</v>
      </c>
      <c r="H128" s="118" t="s">
        <v>316</v>
      </c>
      <c r="I128" s="56">
        <f t="shared" si="3"/>
        <v>1150</v>
      </c>
      <c r="J128" s="56">
        <f>J131+J132+J133</f>
        <v>1150</v>
      </c>
      <c r="K128" s="8">
        <v>0</v>
      </c>
      <c r="AG128" s="3"/>
      <c r="AH128" s="3"/>
      <c r="AI128" s="3"/>
      <c r="AJ128" s="3"/>
    </row>
    <row r="129" spans="2:36" ht="40.5" hidden="1">
      <c r="B129" s="18"/>
      <c r="C129" s="263"/>
      <c r="D129" s="102"/>
      <c r="E129" s="102"/>
      <c r="F129" s="108"/>
      <c r="G129" s="103" t="s">
        <v>953</v>
      </c>
      <c r="H129" s="104"/>
      <c r="I129" s="56">
        <f t="shared" si="3"/>
        <v>0</v>
      </c>
      <c r="J129" s="8"/>
      <c r="K129" s="8"/>
      <c r="AG129" s="3"/>
      <c r="AH129" s="3"/>
      <c r="AI129" s="3"/>
      <c r="AJ129" s="3"/>
    </row>
    <row r="130" spans="2:36" ht="40.5">
      <c r="B130" s="18"/>
      <c r="C130" s="263"/>
      <c r="D130" s="102"/>
      <c r="E130" s="102"/>
      <c r="F130" s="108"/>
      <c r="G130" s="103" t="s">
        <v>953</v>
      </c>
      <c r="H130" s="104"/>
      <c r="I130" s="56"/>
      <c r="J130" s="8"/>
      <c r="K130" s="8"/>
      <c r="AG130" s="3"/>
      <c r="AH130" s="3"/>
      <c r="AI130" s="3"/>
      <c r="AJ130" s="3"/>
    </row>
    <row r="131" spans="2:36" ht="17.25">
      <c r="B131" s="18"/>
      <c r="C131" s="263"/>
      <c r="D131" s="102"/>
      <c r="E131" s="102"/>
      <c r="F131" s="108">
        <v>4239</v>
      </c>
      <c r="G131" s="119" t="s">
        <v>761</v>
      </c>
      <c r="H131" s="104"/>
      <c r="I131" s="56">
        <f>J131</f>
        <v>450</v>
      </c>
      <c r="J131" s="8">
        <v>450</v>
      </c>
      <c r="K131" s="8"/>
      <c r="AG131" s="3"/>
      <c r="AH131" s="3"/>
      <c r="AI131" s="3"/>
      <c r="AJ131" s="3"/>
    </row>
    <row r="132" spans="2:36" ht="27" hidden="1">
      <c r="B132" s="18"/>
      <c r="C132" s="263"/>
      <c r="D132" s="102"/>
      <c r="E132" s="102"/>
      <c r="F132" s="108">
        <v>4841</v>
      </c>
      <c r="G132" s="124" t="s">
        <v>1003</v>
      </c>
      <c r="H132" s="104"/>
      <c r="I132" s="56">
        <f>J132</f>
        <v>0</v>
      </c>
      <c r="J132" s="8">
        <v>0</v>
      </c>
      <c r="K132" s="8"/>
      <c r="AG132" s="3"/>
      <c r="AH132" s="3"/>
      <c r="AI132" s="3"/>
      <c r="AJ132" s="3"/>
    </row>
    <row r="133" spans="2:36" ht="27">
      <c r="B133" s="18"/>
      <c r="C133" s="263"/>
      <c r="D133" s="102"/>
      <c r="E133" s="102"/>
      <c r="F133" s="108">
        <v>4842</v>
      </c>
      <c r="G133" s="55" t="s">
        <v>833</v>
      </c>
      <c r="H133" s="104"/>
      <c r="I133" s="8">
        <f t="shared" si="3"/>
        <v>700</v>
      </c>
      <c r="J133" s="8">
        <v>700</v>
      </c>
      <c r="K133" s="8"/>
      <c r="AG133" s="3"/>
      <c r="AH133" s="3"/>
      <c r="AI133" s="3"/>
      <c r="AJ133" s="3"/>
    </row>
    <row r="134" spans="2:36" ht="27">
      <c r="B134" s="18">
        <v>2330</v>
      </c>
      <c r="C134" s="262" t="s">
        <v>168</v>
      </c>
      <c r="D134" s="88">
        <v>3</v>
      </c>
      <c r="E134" s="88">
        <v>0</v>
      </c>
      <c r="F134" s="112"/>
      <c r="G134" s="95" t="s">
        <v>558</v>
      </c>
      <c r="H134" s="96" t="s">
        <v>317</v>
      </c>
      <c r="I134" s="56">
        <f t="shared" si="3"/>
        <v>260</v>
      </c>
      <c r="J134" s="8">
        <f>SUM(J135+J138)</f>
        <v>260</v>
      </c>
      <c r="K134" s="8">
        <f>SUM(K135)</f>
        <v>0</v>
      </c>
      <c r="AG134" s="3"/>
      <c r="AH134" s="3"/>
      <c r="AI134" s="3"/>
      <c r="AJ134" s="3"/>
    </row>
    <row r="135" spans="2:36" ht="15" customHeight="1">
      <c r="B135" s="18">
        <v>2331</v>
      </c>
      <c r="C135" s="263" t="s">
        <v>168</v>
      </c>
      <c r="D135" s="102">
        <v>3</v>
      </c>
      <c r="E135" s="102">
        <v>1</v>
      </c>
      <c r="F135" s="108"/>
      <c r="G135" s="103" t="s">
        <v>559</v>
      </c>
      <c r="H135" s="118" t="s">
        <v>318</v>
      </c>
      <c r="I135" s="56">
        <f t="shared" si="3"/>
        <v>60</v>
      </c>
      <c r="J135" s="8">
        <f>J137</f>
        <v>60</v>
      </c>
      <c r="K135" s="8">
        <v>0</v>
      </c>
      <c r="AG135" s="3"/>
      <c r="AH135" s="3"/>
      <c r="AI135" s="3"/>
      <c r="AJ135" s="3"/>
    </row>
    <row r="136" spans="2:36" ht="40.5">
      <c r="B136" s="18"/>
      <c r="C136" s="263"/>
      <c r="D136" s="102"/>
      <c r="E136" s="102"/>
      <c r="F136" s="108"/>
      <c r="G136" s="103" t="s">
        <v>953</v>
      </c>
      <c r="H136" s="104"/>
      <c r="I136" s="56">
        <f>SUM(J136:K136)</f>
        <v>0</v>
      </c>
      <c r="J136" s="8"/>
      <c r="K136" s="8"/>
      <c r="AG136" s="3"/>
      <c r="AH136" s="3"/>
      <c r="AI136" s="3"/>
      <c r="AJ136" s="3"/>
    </row>
    <row r="137" spans="2:36" ht="27.75" customHeight="1">
      <c r="B137" s="18"/>
      <c r="C137" s="263"/>
      <c r="D137" s="102"/>
      <c r="E137" s="102"/>
      <c r="F137" s="108">
        <v>4831</v>
      </c>
      <c r="G137" s="103" t="s">
        <v>831</v>
      </c>
      <c r="H137" s="104"/>
      <c r="I137" s="56"/>
      <c r="J137" s="8">
        <v>60</v>
      </c>
      <c r="K137" s="8"/>
      <c r="AG137" s="3"/>
      <c r="AH137" s="3"/>
      <c r="AI137" s="3"/>
      <c r="AJ137" s="3"/>
    </row>
    <row r="138" spans="2:36" ht="15" customHeight="1">
      <c r="B138" s="18">
        <v>2332</v>
      </c>
      <c r="C138" s="263" t="s">
        <v>168</v>
      </c>
      <c r="D138" s="102">
        <v>3</v>
      </c>
      <c r="E138" s="102">
        <v>2</v>
      </c>
      <c r="F138" s="108"/>
      <c r="G138" s="103" t="s">
        <v>560</v>
      </c>
      <c r="H138" s="118"/>
      <c r="I138" s="56">
        <f aca="true" t="shared" si="4" ref="I138:I172">SUM(J138:K138)</f>
        <v>200</v>
      </c>
      <c r="J138" s="8">
        <f>J152</f>
        <v>200</v>
      </c>
      <c r="K138" s="8">
        <v>0</v>
      </c>
      <c r="AG138" s="3"/>
      <c r="AH138" s="3"/>
      <c r="AI138" s="3"/>
      <c r="AJ138" s="3"/>
    </row>
    <row r="139" spans="2:36" ht="40.5">
      <c r="B139" s="18"/>
      <c r="C139" s="263"/>
      <c r="D139" s="102"/>
      <c r="E139" s="102"/>
      <c r="F139" s="108"/>
      <c r="G139" s="103" t="s">
        <v>953</v>
      </c>
      <c r="H139" s="104"/>
      <c r="I139" s="56">
        <f t="shared" si="4"/>
        <v>0</v>
      </c>
      <c r="J139" s="8"/>
      <c r="K139" s="8"/>
      <c r="AG139" s="3"/>
      <c r="AH139" s="3"/>
      <c r="AI139" s="3"/>
      <c r="AJ139" s="3"/>
    </row>
    <row r="140" spans="2:36" ht="15" customHeight="1" hidden="1">
      <c r="B140" s="18">
        <v>2340</v>
      </c>
      <c r="C140" s="262" t="s">
        <v>168</v>
      </c>
      <c r="D140" s="88">
        <v>4</v>
      </c>
      <c r="E140" s="88">
        <v>0</v>
      </c>
      <c r="F140" s="112"/>
      <c r="G140" s="95" t="s">
        <v>561</v>
      </c>
      <c r="H140" s="118"/>
      <c r="I140" s="56">
        <f t="shared" si="4"/>
        <v>0</v>
      </c>
      <c r="J140" s="8">
        <f>SUM(J141)</f>
        <v>0</v>
      </c>
      <c r="K140" s="8">
        <f>SUM(K141)</f>
        <v>0</v>
      </c>
      <c r="AG140" s="3"/>
      <c r="AH140" s="3"/>
      <c r="AI140" s="3"/>
      <c r="AJ140" s="3"/>
    </row>
    <row r="141" spans="2:36" ht="15" customHeight="1" hidden="1">
      <c r="B141" s="18">
        <v>2341</v>
      </c>
      <c r="C141" s="263" t="s">
        <v>168</v>
      </c>
      <c r="D141" s="102">
        <v>4</v>
      </c>
      <c r="E141" s="102">
        <v>1</v>
      </c>
      <c r="F141" s="108"/>
      <c r="G141" s="103" t="s">
        <v>562</v>
      </c>
      <c r="H141" s="118"/>
      <c r="I141" s="56">
        <f t="shared" si="4"/>
        <v>0</v>
      </c>
      <c r="J141" s="8">
        <v>0</v>
      </c>
      <c r="K141" s="8">
        <v>0</v>
      </c>
      <c r="AG141" s="3"/>
      <c r="AH141" s="3"/>
      <c r="AI141" s="3"/>
      <c r="AJ141" s="3"/>
    </row>
    <row r="142" spans="2:36" ht="40.5" hidden="1">
      <c r="B142" s="18"/>
      <c r="C142" s="263"/>
      <c r="D142" s="102"/>
      <c r="E142" s="102"/>
      <c r="F142" s="108"/>
      <c r="G142" s="103" t="s">
        <v>953</v>
      </c>
      <c r="H142" s="104"/>
      <c r="I142" s="56">
        <f t="shared" si="4"/>
        <v>0</v>
      </c>
      <c r="J142" s="8"/>
      <c r="K142" s="8"/>
      <c r="AG142" s="3"/>
      <c r="AH142" s="3"/>
      <c r="AI142" s="3"/>
      <c r="AJ142" s="3"/>
    </row>
    <row r="143" spans="2:36" ht="15" customHeight="1" hidden="1">
      <c r="B143" s="18">
        <v>2350</v>
      </c>
      <c r="C143" s="262" t="s">
        <v>168</v>
      </c>
      <c r="D143" s="88">
        <v>5</v>
      </c>
      <c r="E143" s="88">
        <v>0</v>
      </c>
      <c r="F143" s="112"/>
      <c r="G143" s="95" t="s">
        <v>563</v>
      </c>
      <c r="H143" s="96" t="s">
        <v>319</v>
      </c>
      <c r="I143" s="56">
        <f t="shared" si="4"/>
        <v>0</v>
      </c>
      <c r="J143" s="8">
        <f>SUM(J144)</f>
        <v>0</v>
      </c>
      <c r="K143" s="8">
        <f>SUM(K144)</f>
        <v>0</v>
      </c>
      <c r="AG143" s="3"/>
      <c r="AH143" s="3"/>
      <c r="AI143" s="3"/>
      <c r="AJ143" s="3"/>
    </row>
    <row r="144" spans="2:36" ht="15" customHeight="1" hidden="1">
      <c r="B144" s="18">
        <v>2351</v>
      </c>
      <c r="C144" s="263" t="s">
        <v>168</v>
      </c>
      <c r="D144" s="102">
        <v>5</v>
      </c>
      <c r="E144" s="102">
        <v>1</v>
      </c>
      <c r="F144" s="108"/>
      <c r="G144" s="103" t="s">
        <v>564</v>
      </c>
      <c r="H144" s="118" t="s">
        <v>319</v>
      </c>
      <c r="I144" s="56">
        <f t="shared" si="4"/>
        <v>0</v>
      </c>
      <c r="J144" s="8">
        <v>0</v>
      </c>
      <c r="K144" s="8">
        <v>0</v>
      </c>
      <c r="AG144" s="3"/>
      <c r="AH144" s="3"/>
      <c r="AI144" s="3"/>
      <c r="AJ144" s="3"/>
    </row>
    <row r="145" spans="2:36" ht="40.5" hidden="1">
      <c r="B145" s="18"/>
      <c r="C145" s="263"/>
      <c r="D145" s="102"/>
      <c r="E145" s="102"/>
      <c r="F145" s="108"/>
      <c r="G145" s="103" t="s">
        <v>953</v>
      </c>
      <c r="H145" s="104"/>
      <c r="I145" s="56">
        <f t="shared" si="4"/>
        <v>0</v>
      </c>
      <c r="J145" s="8"/>
      <c r="K145" s="8"/>
      <c r="AG145" s="3"/>
      <c r="AH145" s="3"/>
      <c r="AI145" s="3"/>
      <c r="AJ145" s="3"/>
    </row>
    <row r="146" spans="2:36" ht="40.5" hidden="1">
      <c r="B146" s="18">
        <v>2360</v>
      </c>
      <c r="C146" s="262" t="s">
        <v>168</v>
      </c>
      <c r="D146" s="88">
        <v>6</v>
      </c>
      <c r="E146" s="88">
        <v>0</v>
      </c>
      <c r="F146" s="112"/>
      <c r="G146" s="95" t="s">
        <v>565</v>
      </c>
      <c r="H146" s="96" t="s">
        <v>320</v>
      </c>
      <c r="I146" s="56">
        <f t="shared" si="4"/>
        <v>0</v>
      </c>
      <c r="J146" s="8">
        <f>SUM(J147)</f>
        <v>0</v>
      </c>
      <c r="K146" s="8">
        <f>SUM(K147)</f>
        <v>0</v>
      </c>
      <c r="AG146" s="3"/>
      <c r="AH146" s="3"/>
      <c r="AI146" s="3"/>
      <c r="AJ146" s="3"/>
    </row>
    <row r="147" spans="2:36" ht="25.5" customHeight="1" hidden="1">
      <c r="B147" s="18">
        <v>2361</v>
      </c>
      <c r="C147" s="263" t="s">
        <v>168</v>
      </c>
      <c r="D147" s="102">
        <v>6</v>
      </c>
      <c r="E147" s="102">
        <v>1</v>
      </c>
      <c r="F147" s="108"/>
      <c r="G147" s="103" t="s">
        <v>566</v>
      </c>
      <c r="H147" s="118" t="s">
        <v>321</v>
      </c>
      <c r="I147" s="56">
        <f t="shared" si="4"/>
        <v>0</v>
      </c>
      <c r="J147" s="8">
        <v>0</v>
      </c>
      <c r="K147" s="8">
        <v>0</v>
      </c>
      <c r="AG147" s="3"/>
      <c r="AH147" s="3"/>
      <c r="AI147" s="3"/>
      <c r="AJ147" s="3"/>
    </row>
    <row r="148" spans="2:36" ht="40.5" hidden="1">
      <c r="B148" s="18"/>
      <c r="C148" s="263"/>
      <c r="D148" s="102"/>
      <c r="E148" s="102"/>
      <c r="F148" s="108"/>
      <c r="G148" s="103" t="s">
        <v>953</v>
      </c>
      <c r="H148" s="104"/>
      <c r="I148" s="56">
        <f t="shared" si="4"/>
        <v>0</v>
      </c>
      <c r="J148" s="8"/>
      <c r="K148" s="8"/>
      <c r="AG148" s="3"/>
      <c r="AH148" s="3"/>
      <c r="AI148" s="3"/>
      <c r="AJ148" s="3"/>
    </row>
    <row r="149" spans="2:36" ht="25.5" customHeight="1" hidden="1">
      <c r="B149" s="18">
        <v>2370</v>
      </c>
      <c r="C149" s="262" t="s">
        <v>168</v>
      </c>
      <c r="D149" s="88">
        <v>7</v>
      </c>
      <c r="E149" s="88">
        <v>0</v>
      </c>
      <c r="F149" s="112"/>
      <c r="G149" s="95" t="s">
        <v>959</v>
      </c>
      <c r="H149" s="96" t="s">
        <v>322</v>
      </c>
      <c r="I149" s="56">
        <f t="shared" si="4"/>
        <v>0</v>
      </c>
      <c r="J149" s="8">
        <f>SUM(J150)</f>
        <v>0</v>
      </c>
      <c r="K149" s="8">
        <f>SUM(K150)</f>
        <v>0</v>
      </c>
      <c r="AG149" s="3"/>
      <c r="AH149" s="3"/>
      <c r="AI149" s="3"/>
      <c r="AJ149" s="3"/>
    </row>
    <row r="150" spans="2:36" ht="27" hidden="1">
      <c r="B150" s="18">
        <v>2371</v>
      </c>
      <c r="C150" s="263" t="s">
        <v>168</v>
      </c>
      <c r="D150" s="102">
        <v>7</v>
      </c>
      <c r="E150" s="102">
        <v>1</v>
      </c>
      <c r="F150" s="108"/>
      <c r="G150" s="103" t="s">
        <v>568</v>
      </c>
      <c r="H150" s="118" t="s">
        <v>323</v>
      </c>
      <c r="I150" s="56">
        <f t="shared" si="4"/>
        <v>0</v>
      </c>
      <c r="J150" s="8">
        <v>0</v>
      </c>
      <c r="K150" s="8">
        <v>0</v>
      </c>
      <c r="AG150" s="3"/>
      <c r="AH150" s="3"/>
      <c r="AI150" s="3"/>
      <c r="AJ150" s="3"/>
    </row>
    <row r="151" spans="2:36" ht="40.5" hidden="1">
      <c r="B151" s="18"/>
      <c r="C151" s="263"/>
      <c r="D151" s="102"/>
      <c r="E151" s="102"/>
      <c r="F151" s="108"/>
      <c r="G151" s="103" t="s">
        <v>953</v>
      </c>
      <c r="H151" s="104"/>
      <c r="I151" s="56">
        <f t="shared" si="4"/>
        <v>0</v>
      </c>
      <c r="J151" s="8"/>
      <c r="K151" s="8"/>
      <c r="AG151" s="3"/>
      <c r="AH151" s="3"/>
      <c r="AI151" s="3"/>
      <c r="AJ151" s="3"/>
    </row>
    <row r="152" spans="2:36" ht="28.5" customHeight="1">
      <c r="B152" s="18"/>
      <c r="C152" s="263"/>
      <c r="D152" s="102"/>
      <c r="E152" s="102"/>
      <c r="F152" s="108">
        <v>4831</v>
      </c>
      <c r="G152" s="103" t="s">
        <v>831</v>
      </c>
      <c r="H152" s="104"/>
      <c r="I152" s="56"/>
      <c r="J152" s="8">
        <v>200</v>
      </c>
      <c r="K152" s="8"/>
      <c r="AG152" s="3"/>
      <c r="AH152" s="3"/>
      <c r="AI152" s="3"/>
      <c r="AJ152" s="3"/>
    </row>
    <row r="153" spans="2:36" s="92" customFormat="1" ht="40.5" customHeight="1">
      <c r="B153" s="38">
        <v>2400</v>
      </c>
      <c r="C153" s="262" t="s">
        <v>169</v>
      </c>
      <c r="D153" s="88">
        <v>0</v>
      </c>
      <c r="E153" s="88">
        <v>0</v>
      </c>
      <c r="F153" s="112"/>
      <c r="G153" s="123" t="s">
        <v>973</v>
      </c>
      <c r="H153" s="120" t="s">
        <v>324</v>
      </c>
      <c r="I153" s="56">
        <f t="shared" si="4"/>
        <v>164444</v>
      </c>
      <c r="J153" s="56">
        <f>SUM(J154,J159,J171,J180,J187,J201,J204,J213,J225)</f>
        <v>36900</v>
      </c>
      <c r="K153" s="56">
        <f>SUM(K154,K159,K171,K180,K187,K201,K204,K213,K225)</f>
        <v>127544</v>
      </c>
      <c r="L153" s="91"/>
      <c r="M153" s="91"/>
      <c r="N153" s="91"/>
      <c r="O153" s="91"/>
      <c r="P153" s="69"/>
      <c r="R153" s="93"/>
      <c r="AG153" s="125"/>
      <c r="AH153" s="125"/>
      <c r="AI153" s="125"/>
      <c r="AJ153" s="125"/>
    </row>
    <row r="154" spans="2:36" ht="29.25" customHeight="1" hidden="1">
      <c r="B154" s="18">
        <v>2410</v>
      </c>
      <c r="C154" s="262" t="s">
        <v>169</v>
      </c>
      <c r="D154" s="88">
        <v>1</v>
      </c>
      <c r="E154" s="88">
        <v>0</v>
      </c>
      <c r="F154" s="112"/>
      <c r="G154" s="95" t="s">
        <v>569</v>
      </c>
      <c r="H154" s="96" t="s">
        <v>326</v>
      </c>
      <c r="I154" s="56">
        <f t="shared" si="4"/>
        <v>0</v>
      </c>
      <c r="J154" s="8">
        <f>SUM(J155,J157)</f>
        <v>0</v>
      </c>
      <c r="K154" s="8">
        <f>SUM(K155)</f>
        <v>0</v>
      </c>
      <c r="AG154" s="3"/>
      <c r="AH154" s="3"/>
      <c r="AI154" s="3"/>
      <c r="AJ154" s="3"/>
    </row>
    <row r="155" spans="2:36" ht="27" hidden="1">
      <c r="B155" s="18">
        <v>2411</v>
      </c>
      <c r="C155" s="263" t="s">
        <v>169</v>
      </c>
      <c r="D155" s="102">
        <v>1</v>
      </c>
      <c r="E155" s="102">
        <v>1</v>
      </c>
      <c r="F155" s="108"/>
      <c r="G155" s="103" t="s">
        <v>570</v>
      </c>
      <c r="H155" s="104" t="s">
        <v>327</v>
      </c>
      <c r="I155" s="56">
        <f t="shared" si="4"/>
        <v>0</v>
      </c>
      <c r="J155" s="8">
        <v>0</v>
      </c>
      <c r="K155" s="8">
        <v>0</v>
      </c>
      <c r="AG155" s="3"/>
      <c r="AH155" s="3"/>
      <c r="AI155" s="3"/>
      <c r="AJ155" s="3"/>
    </row>
    <row r="156" spans="2:36" ht="40.5" hidden="1">
      <c r="B156" s="18"/>
      <c r="C156" s="263"/>
      <c r="D156" s="102"/>
      <c r="E156" s="102"/>
      <c r="F156" s="108"/>
      <c r="G156" s="103" t="s">
        <v>953</v>
      </c>
      <c r="H156" s="104"/>
      <c r="I156" s="56">
        <f t="shared" si="4"/>
        <v>0</v>
      </c>
      <c r="J156" s="8"/>
      <c r="K156" s="8"/>
      <c r="AG156" s="3"/>
      <c r="AH156" s="3"/>
      <c r="AI156" s="3"/>
      <c r="AJ156" s="3"/>
    </row>
    <row r="157" spans="2:36" ht="27" hidden="1">
      <c r="B157" s="18">
        <v>2412</v>
      </c>
      <c r="C157" s="263" t="s">
        <v>169</v>
      </c>
      <c r="D157" s="102">
        <v>1</v>
      </c>
      <c r="E157" s="102">
        <v>2</v>
      </c>
      <c r="F157" s="108"/>
      <c r="G157" s="103" t="s">
        <v>571</v>
      </c>
      <c r="H157" s="118" t="s">
        <v>328</v>
      </c>
      <c r="I157" s="56">
        <f t="shared" si="4"/>
        <v>0</v>
      </c>
      <c r="J157" s="8">
        <v>0</v>
      </c>
      <c r="K157" s="8">
        <v>0</v>
      </c>
      <c r="AG157" s="3"/>
      <c r="AH157" s="3"/>
      <c r="AI157" s="3"/>
      <c r="AJ157" s="3"/>
    </row>
    <row r="158" spans="2:36" ht="40.5" hidden="1">
      <c r="B158" s="18"/>
      <c r="C158" s="263"/>
      <c r="D158" s="102"/>
      <c r="E158" s="102"/>
      <c r="F158" s="108"/>
      <c r="G158" s="103" t="s">
        <v>953</v>
      </c>
      <c r="H158" s="104"/>
      <c r="I158" s="56">
        <f t="shared" si="4"/>
        <v>0</v>
      </c>
      <c r="J158" s="8"/>
      <c r="K158" s="8"/>
      <c r="AG158" s="3"/>
      <c r="AH158" s="3"/>
      <c r="AI158" s="3"/>
      <c r="AJ158" s="3"/>
    </row>
    <row r="159" spans="2:36" ht="39.75" customHeight="1">
      <c r="B159" s="18">
        <v>2420</v>
      </c>
      <c r="C159" s="262" t="s">
        <v>169</v>
      </c>
      <c r="D159" s="88">
        <v>2</v>
      </c>
      <c r="E159" s="88">
        <v>0</v>
      </c>
      <c r="F159" s="112"/>
      <c r="G159" s="95" t="s">
        <v>572</v>
      </c>
      <c r="H159" s="96" t="s">
        <v>329</v>
      </c>
      <c r="I159" s="8">
        <f t="shared" si="4"/>
        <v>2900</v>
      </c>
      <c r="J159" s="8">
        <f>SUM(J160,J164,J166,J168)</f>
        <v>2900</v>
      </c>
      <c r="K159" s="8">
        <f>SUM(K160,K168)</f>
        <v>0</v>
      </c>
      <c r="AG159" s="3"/>
      <c r="AH159" s="3"/>
      <c r="AI159" s="3"/>
      <c r="AJ159" s="3"/>
    </row>
    <row r="160" spans="2:36" ht="15" customHeight="1">
      <c r="B160" s="18">
        <v>2421</v>
      </c>
      <c r="C160" s="263" t="s">
        <v>169</v>
      </c>
      <c r="D160" s="102">
        <v>2</v>
      </c>
      <c r="E160" s="102">
        <v>1</v>
      </c>
      <c r="F160" s="108"/>
      <c r="G160" s="103" t="s">
        <v>573</v>
      </c>
      <c r="H160" s="118" t="s">
        <v>330</v>
      </c>
      <c r="I160" s="56">
        <f t="shared" si="4"/>
        <v>2900</v>
      </c>
      <c r="J160" s="8">
        <f>J163+J162</f>
        <v>2900</v>
      </c>
      <c r="K160" s="8">
        <f>SUM(K163:K163)</f>
        <v>0</v>
      </c>
      <c r="AG160" s="3"/>
      <c r="AH160" s="3"/>
      <c r="AI160" s="3"/>
      <c r="AJ160" s="3"/>
    </row>
    <row r="161" spans="2:36" ht="40.5">
      <c r="B161" s="18"/>
      <c r="C161" s="263"/>
      <c r="D161" s="102"/>
      <c r="E161" s="102"/>
      <c r="F161" s="108"/>
      <c r="G161" s="103" t="s">
        <v>953</v>
      </c>
      <c r="H161" s="104"/>
      <c r="I161" s="56">
        <f t="shared" si="4"/>
        <v>0</v>
      </c>
      <c r="J161" s="8"/>
      <c r="K161" s="8"/>
      <c r="AG161" s="3"/>
      <c r="AH161" s="3"/>
      <c r="AI161" s="3"/>
      <c r="AJ161" s="3"/>
    </row>
    <row r="162" spans="2:36" ht="17.25">
      <c r="B162" s="18"/>
      <c r="C162" s="263"/>
      <c r="D162" s="102"/>
      <c r="E162" s="102"/>
      <c r="F162" s="108">
        <v>4239</v>
      </c>
      <c r="G162" s="119" t="s">
        <v>761</v>
      </c>
      <c r="H162" s="104"/>
      <c r="I162" s="56">
        <f>J162</f>
        <v>2400</v>
      </c>
      <c r="J162" s="8">
        <v>2400</v>
      </c>
      <c r="K162" s="8"/>
      <c r="AG162" s="3"/>
      <c r="AH162" s="3"/>
      <c r="AI162" s="3"/>
      <c r="AJ162" s="3"/>
    </row>
    <row r="163" spans="2:36" ht="15" customHeight="1">
      <c r="B163" s="18"/>
      <c r="C163" s="263"/>
      <c r="D163" s="102"/>
      <c r="E163" s="102"/>
      <c r="F163" s="18">
        <v>4262</v>
      </c>
      <c r="G163" s="22" t="s">
        <v>768</v>
      </c>
      <c r="H163" s="104"/>
      <c r="I163" s="8">
        <f t="shared" si="4"/>
        <v>500</v>
      </c>
      <c r="J163" s="8">
        <v>500</v>
      </c>
      <c r="K163" s="8"/>
      <c r="AG163" s="3"/>
      <c r="AH163" s="3"/>
      <c r="AI163" s="3"/>
      <c r="AJ163" s="3"/>
    </row>
    <row r="164" spans="2:36" ht="15" customHeight="1" hidden="1">
      <c r="B164" s="18">
        <v>2422</v>
      </c>
      <c r="C164" s="263" t="s">
        <v>169</v>
      </c>
      <c r="D164" s="102">
        <v>2</v>
      </c>
      <c r="E164" s="102">
        <v>2</v>
      </c>
      <c r="F164" s="108"/>
      <c r="G164" s="103" t="s">
        <v>574</v>
      </c>
      <c r="H164" s="118" t="s">
        <v>331</v>
      </c>
      <c r="I164" s="56">
        <f t="shared" si="4"/>
        <v>0</v>
      </c>
      <c r="J164" s="8">
        <v>0</v>
      </c>
      <c r="K164" s="8">
        <v>0</v>
      </c>
      <c r="AG164" s="3"/>
      <c r="AH164" s="3"/>
      <c r="AI164" s="3"/>
      <c r="AJ164" s="3"/>
    </row>
    <row r="165" spans="2:36" ht="40.5" hidden="1">
      <c r="B165" s="18"/>
      <c r="C165" s="263"/>
      <c r="D165" s="102"/>
      <c r="E165" s="102"/>
      <c r="F165" s="108"/>
      <c r="G165" s="103" t="s">
        <v>953</v>
      </c>
      <c r="H165" s="104"/>
      <c r="I165" s="56">
        <f t="shared" si="4"/>
        <v>0</v>
      </c>
      <c r="J165" s="8"/>
      <c r="K165" s="8"/>
      <c r="AG165" s="3"/>
      <c r="AH165" s="3"/>
      <c r="AI165" s="3"/>
      <c r="AJ165" s="3"/>
    </row>
    <row r="166" spans="2:36" ht="17.25" hidden="1">
      <c r="B166" s="18">
        <v>2423</v>
      </c>
      <c r="C166" s="263" t="s">
        <v>169</v>
      </c>
      <c r="D166" s="102">
        <v>2</v>
      </c>
      <c r="E166" s="102">
        <v>3</v>
      </c>
      <c r="F166" s="108"/>
      <c r="G166" s="103" t="s">
        <v>575</v>
      </c>
      <c r="H166" s="118" t="s">
        <v>332</v>
      </c>
      <c r="I166" s="56">
        <f t="shared" si="4"/>
        <v>0</v>
      </c>
      <c r="J166" s="8">
        <v>0</v>
      </c>
      <c r="K166" s="8">
        <v>0</v>
      </c>
      <c r="AG166" s="3"/>
      <c r="AH166" s="3"/>
      <c r="AI166" s="3"/>
      <c r="AJ166" s="3"/>
    </row>
    <row r="167" spans="2:36" ht="40.5" hidden="1">
      <c r="B167" s="18"/>
      <c r="C167" s="263"/>
      <c r="D167" s="102"/>
      <c r="E167" s="102"/>
      <c r="F167" s="108"/>
      <c r="G167" s="103" t="s">
        <v>953</v>
      </c>
      <c r="H167" s="104"/>
      <c r="I167" s="56">
        <f t="shared" si="4"/>
        <v>0</v>
      </c>
      <c r="J167" s="8"/>
      <c r="K167" s="8"/>
      <c r="AG167" s="3"/>
      <c r="AH167" s="3"/>
      <c r="AI167" s="3"/>
      <c r="AJ167" s="3"/>
    </row>
    <row r="168" spans="2:36" ht="15" customHeight="1" hidden="1">
      <c r="B168" s="18">
        <v>2424</v>
      </c>
      <c r="C168" s="263" t="s">
        <v>169</v>
      </c>
      <c r="D168" s="102">
        <v>2</v>
      </c>
      <c r="E168" s="102">
        <v>4</v>
      </c>
      <c r="F168" s="108"/>
      <c r="G168" s="103" t="s">
        <v>576</v>
      </c>
      <c r="H168" s="118"/>
      <c r="I168" s="56">
        <f t="shared" si="4"/>
        <v>0</v>
      </c>
      <c r="J168" s="8">
        <f>J170</f>
        <v>0</v>
      </c>
      <c r="K168" s="8">
        <f>K170</f>
        <v>0</v>
      </c>
      <c r="AG168" s="3"/>
      <c r="AH168" s="3"/>
      <c r="AI168" s="3"/>
      <c r="AJ168" s="3"/>
    </row>
    <row r="169" spans="2:36" ht="40.5" hidden="1">
      <c r="B169" s="18"/>
      <c r="C169" s="263"/>
      <c r="D169" s="102"/>
      <c r="E169" s="102"/>
      <c r="F169" s="108"/>
      <c r="G169" s="103" t="s">
        <v>953</v>
      </c>
      <c r="H169" s="104"/>
      <c r="I169" s="56"/>
      <c r="J169" s="8"/>
      <c r="K169" s="8"/>
      <c r="AG169" s="3"/>
      <c r="AH169" s="3"/>
      <c r="AI169" s="3"/>
      <c r="AJ169" s="3"/>
    </row>
    <row r="170" spans="2:36" ht="17.25" hidden="1">
      <c r="B170" s="18"/>
      <c r="C170" s="263"/>
      <c r="D170" s="102"/>
      <c r="E170" s="102"/>
      <c r="F170" s="108">
        <v>4657</v>
      </c>
      <c r="G170" s="55" t="s">
        <v>1017</v>
      </c>
      <c r="H170" s="104"/>
      <c r="I170" s="56">
        <f>SUM(J170:K170)</f>
        <v>0</v>
      </c>
      <c r="J170" s="8">
        <v>0</v>
      </c>
      <c r="K170" s="8"/>
      <c r="AG170" s="3"/>
      <c r="AH170" s="3"/>
      <c r="AI170" s="3"/>
      <c r="AJ170" s="3"/>
    </row>
    <row r="171" spans="2:36" ht="15" customHeight="1" hidden="1">
      <c r="B171" s="18">
        <v>2430</v>
      </c>
      <c r="C171" s="262" t="s">
        <v>169</v>
      </c>
      <c r="D171" s="88">
        <v>3</v>
      </c>
      <c r="E171" s="88">
        <v>0</v>
      </c>
      <c r="F171" s="112"/>
      <c r="G171" s="95" t="s">
        <v>577</v>
      </c>
      <c r="H171" s="96" t="s">
        <v>333</v>
      </c>
      <c r="I171" s="56">
        <f t="shared" si="4"/>
        <v>0</v>
      </c>
      <c r="J171" s="8">
        <f>SUM(J172,J174,J176,J178)</f>
        <v>0</v>
      </c>
      <c r="K171" s="8">
        <f>SUM(K172,K174,K176,K178)</f>
        <v>0</v>
      </c>
      <c r="AG171" s="3"/>
      <c r="AH171" s="3"/>
      <c r="AI171" s="3"/>
      <c r="AJ171" s="3"/>
    </row>
    <row r="172" spans="2:36" ht="15" customHeight="1" hidden="1">
      <c r="B172" s="18">
        <v>2431</v>
      </c>
      <c r="C172" s="263" t="s">
        <v>169</v>
      </c>
      <c r="D172" s="102">
        <v>3</v>
      </c>
      <c r="E172" s="102">
        <v>1</v>
      </c>
      <c r="F172" s="108"/>
      <c r="G172" s="103" t="s">
        <v>578</v>
      </c>
      <c r="H172" s="118" t="s">
        <v>334</v>
      </c>
      <c r="I172" s="56">
        <f t="shared" si="4"/>
        <v>0</v>
      </c>
      <c r="J172" s="8">
        <v>0</v>
      </c>
      <c r="K172" s="8">
        <v>0</v>
      </c>
      <c r="AG172" s="3"/>
      <c r="AH172" s="3"/>
      <c r="AI172" s="3"/>
      <c r="AJ172" s="3"/>
    </row>
    <row r="173" spans="2:36" ht="40.5" hidden="1">
      <c r="B173" s="18"/>
      <c r="C173" s="263"/>
      <c r="D173" s="102"/>
      <c r="E173" s="102"/>
      <c r="F173" s="108"/>
      <c r="G173" s="103" t="s">
        <v>953</v>
      </c>
      <c r="H173" s="104"/>
      <c r="I173" s="56">
        <f aca="true" t="shared" si="5" ref="I173:I208">SUM(J173:K173)</f>
        <v>0</v>
      </c>
      <c r="J173" s="8"/>
      <c r="K173" s="8"/>
      <c r="AG173" s="3"/>
      <c r="AH173" s="3"/>
      <c r="AI173" s="3"/>
      <c r="AJ173" s="3"/>
    </row>
    <row r="174" spans="2:36" ht="17.25" hidden="1">
      <c r="B174" s="18">
        <v>2432</v>
      </c>
      <c r="C174" s="263" t="s">
        <v>169</v>
      </c>
      <c r="D174" s="102">
        <v>3</v>
      </c>
      <c r="E174" s="102">
        <v>2</v>
      </c>
      <c r="F174" s="108"/>
      <c r="G174" s="103" t="s">
        <v>579</v>
      </c>
      <c r="H174" s="118" t="s">
        <v>335</v>
      </c>
      <c r="I174" s="56">
        <f t="shared" si="5"/>
        <v>0</v>
      </c>
      <c r="J174" s="8">
        <v>0</v>
      </c>
      <c r="K174" s="8">
        <v>0</v>
      </c>
      <c r="AG174" s="3"/>
      <c r="AH174" s="3"/>
      <c r="AI174" s="3"/>
      <c r="AJ174" s="3"/>
    </row>
    <row r="175" spans="2:36" ht="40.5" hidden="1">
      <c r="B175" s="18"/>
      <c r="C175" s="263"/>
      <c r="D175" s="102"/>
      <c r="E175" s="102"/>
      <c r="F175" s="108"/>
      <c r="G175" s="103" t="s">
        <v>953</v>
      </c>
      <c r="H175" s="104"/>
      <c r="I175" s="56">
        <f t="shared" si="5"/>
        <v>0</v>
      </c>
      <c r="J175" s="8"/>
      <c r="K175" s="8"/>
      <c r="AG175" s="3"/>
      <c r="AH175" s="3"/>
      <c r="AI175" s="3"/>
      <c r="AJ175" s="3"/>
    </row>
    <row r="176" spans="2:36" ht="15" customHeight="1" hidden="1">
      <c r="B176" s="18">
        <v>2433</v>
      </c>
      <c r="C176" s="263" t="s">
        <v>169</v>
      </c>
      <c r="D176" s="102">
        <v>3</v>
      </c>
      <c r="E176" s="102">
        <v>3</v>
      </c>
      <c r="F176" s="108"/>
      <c r="G176" s="103" t="s">
        <v>580</v>
      </c>
      <c r="H176" s="118" t="s">
        <v>336</v>
      </c>
      <c r="I176" s="56">
        <f t="shared" si="5"/>
        <v>0</v>
      </c>
      <c r="J176" s="8">
        <v>0</v>
      </c>
      <c r="K176" s="8">
        <v>0</v>
      </c>
      <c r="AG176" s="3"/>
      <c r="AH176" s="3"/>
      <c r="AI176" s="3"/>
      <c r="AJ176" s="3"/>
    </row>
    <row r="177" spans="2:36" ht="38.25" customHeight="1" hidden="1">
      <c r="B177" s="18"/>
      <c r="C177" s="263"/>
      <c r="D177" s="102"/>
      <c r="E177" s="102"/>
      <c r="F177" s="108"/>
      <c r="G177" s="103" t="s">
        <v>953</v>
      </c>
      <c r="H177" s="104"/>
      <c r="I177" s="56">
        <f t="shared" si="5"/>
        <v>0</v>
      </c>
      <c r="J177" s="8"/>
      <c r="K177" s="8"/>
      <c r="AG177" s="3"/>
      <c r="AH177" s="3"/>
      <c r="AI177" s="3"/>
      <c r="AJ177" s="3"/>
    </row>
    <row r="178" spans="2:36" ht="15" customHeight="1" hidden="1">
      <c r="B178" s="18">
        <v>2435</v>
      </c>
      <c r="C178" s="262"/>
      <c r="D178" s="88"/>
      <c r="E178" s="88"/>
      <c r="F178" s="112"/>
      <c r="G178" s="103" t="s">
        <v>582</v>
      </c>
      <c r="H178" s="96"/>
      <c r="I178" s="56">
        <f t="shared" si="5"/>
        <v>0</v>
      </c>
      <c r="J178" s="8">
        <v>0</v>
      </c>
      <c r="K178" s="8">
        <v>0</v>
      </c>
      <c r="AG178" s="3"/>
      <c r="AH178" s="3"/>
      <c r="AI178" s="3"/>
      <c r="AJ178" s="3"/>
    </row>
    <row r="179" spans="2:36" ht="40.5" hidden="1">
      <c r="B179" s="18"/>
      <c r="C179" s="262"/>
      <c r="D179" s="88"/>
      <c r="E179" s="88"/>
      <c r="F179" s="112"/>
      <c r="G179" s="103" t="s">
        <v>953</v>
      </c>
      <c r="H179" s="96"/>
      <c r="I179" s="56"/>
      <c r="J179" s="8"/>
      <c r="K179" s="8"/>
      <c r="AG179" s="3"/>
      <c r="AH179" s="3"/>
      <c r="AI179" s="3"/>
      <c r="AJ179" s="3"/>
    </row>
    <row r="180" spans="2:36" ht="25.5" customHeight="1" hidden="1">
      <c r="B180" s="18">
        <v>2440</v>
      </c>
      <c r="C180" s="262" t="s">
        <v>169</v>
      </c>
      <c r="D180" s="88">
        <v>4</v>
      </c>
      <c r="E180" s="88">
        <v>0</v>
      </c>
      <c r="F180" s="112"/>
      <c r="G180" s="95" t="s">
        <v>584</v>
      </c>
      <c r="H180" s="96" t="s">
        <v>337</v>
      </c>
      <c r="I180" s="56">
        <f t="shared" si="5"/>
        <v>0</v>
      </c>
      <c r="J180" s="8">
        <f>SUM(J181,J183,J185)</f>
        <v>0</v>
      </c>
      <c r="K180" s="8">
        <f>SUM(K181)</f>
        <v>0</v>
      </c>
      <c r="AG180" s="3"/>
      <c r="AH180" s="3"/>
      <c r="AI180" s="3"/>
      <c r="AJ180" s="3"/>
    </row>
    <row r="181" spans="2:36" ht="27.75" customHeight="1" hidden="1">
      <c r="B181" s="18">
        <v>2441</v>
      </c>
      <c r="C181" s="263" t="s">
        <v>169</v>
      </c>
      <c r="D181" s="102">
        <v>4</v>
      </c>
      <c r="E181" s="102">
        <v>1</v>
      </c>
      <c r="F181" s="108"/>
      <c r="G181" s="103" t="s">
        <v>585</v>
      </c>
      <c r="H181" s="118" t="s">
        <v>338</v>
      </c>
      <c r="I181" s="56">
        <f t="shared" si="5"/>
        <v>0</v>
      </c>
      <c r="J181" s="8">
        <v>0</v>
      </c>
      <c r="K181" s="8">
        <v>0</v>
      </c>
      <c r="AG181" s="3"/>
      <c r="AH181" s="3"/>
      <c r="AI181" s="3"/>
      <c r="AJ181" s="3"/>
    </row>
    <row r="182" spans="2:36" ht="40.5" hidden="1">
      <c r="B182" s="18"/>
      <c r="C182" s="263"/>
      <c r="D182" s="102"/>
      <c r="E182" s="102"/>
      <c r="F182" s="108"/>
      <c r="G182" s="103" t="s">
        <v>953</v>
      </c>
      <c r="H182" s="104"/>
      <c r="I182" s="56">
        <f t="shared" si="5"/>
        <v>0</v>
      </c>
      <c r="J182" s="8"/>
      <c r="K182" s="8"/>
      <c r="AG182" s="3"/>
      <c r="AH182" s="3"/>
      <c r="AI182" s="3"/>
      <c r="AJ182" s="3"/>
    </row>
    <row r="183" spans="2:36" ht="17.25" hidden="1">
      <c r="B183" s="18">
        <v>2442</v>
      </c>
      <c r="C183" s="263" t="s">
        <v>169</v>
      </c>
      <c r="D183" s="102">
        <v>4</v>
      </c>
      <c r="E183" s="102">
        <v>2</v>
      </c>
      <c r="F183" s="108"/>
      <c r="G183" s="103" t="s">
        <v>586</v>
      </c>
      <c r="H183" s="118" t="s">
        <v>339</v>
      </c>
      <c r="I183" s="56">
        <f t="shared" si="5"/>
        <v>0</v>
      </c>
      <c r="J183" s="8">
        <v>0</v>
      </c>
      <c r="K183" s="8">
        <v>0</v>
      </c>
      <c r="AG183" s="3"/>
      <c r="AH183" s="3"/>
      <c r="AI183" s="3"/>
      <c r="AJ183" s="3"/>
    </row>
    <row r="184" spans="2:36" ht="40.5" hidden="1">
      <c r="B184" s="18"/>
      <c r="C184" s="263"/>
      <c r="D184" s="102"/>
      <c r="E184" s="102"/>
      <c r="F184" s="108"/>
      <c r="G184" s="103" t="s">
        <v>953</v>
      </c>
      <c r="H184" s="104"/>
      <c r="I184" s="56">
        <f t="shared" si="5"/>
        <v>0</v>
      </c>
      <c r="J184" s="8"/>
      <c r="K184" s="8"/>
      <c r="AG184" s="3"/>
      <c r="AH184" s="3"/>
      <c r="AI184" s="3"/>
      <c r="AJ184" s="3"/>
    </row>
    <row r="185" spans="2:36" ht="15" customHeight="1" hidden="1">
      <c r="B185" s="18">
        <v>2443</v>
      </c>
      <c r="C185" s="263" t="s">
        <v>169</v>
      </c>
      <c r="D185" s="102">
        <v>4</v>
      </c>
      <c r="E185" s="102">
        <v>3</v>
      </c>
      <c r="F185" s="108"/>
      <c r="G185" s="103" t="s">
        <v>587</v>
      </c>
      <c r="H185" s="118" t="s">
        <v>340</v>
      </c>
      <c r="I185" s="56">
        <f t="shared" si="5"/>
        <v>0</v>
      </c>
      <c r="J185" s="8">
        <v>0</v>
      </c>
      <c r="K185" s="8">
        <v>0</v>
      </c>
      <c r="AG185" s="3"/>
      <c r="AH185" s="3"/>
      <c r="AI185" s="3"/>
      <c r="AJ185" s="3"/>
    </row>
    <row r="186" spans="2:36" ht="40.5" hidden="1">
      <c r="B186" s="18"/>
      <c r="C186" s="263"/>
      <c r="D186" s="102"/>
      <c r="E186" s="102"/>
      <c r="F186" s="108"/>
      <c r="G186" s="103" t="s">
        <v>953</v>
      </c>
      <c r="H186" s="104"/>
      <c r="I186" s="56">
        <f t="shared" si="5"/>
        <v>0</v>
      </c>
      <c r="J186" s="8"/>
      <c r="K186" s="8"/>
      <c r="AG186" s="3"/>
      <c r="AH186" s="3"/>
      <c r="AI186" s="3"/>
      <c r="AJ186" s="3"/>
    </row>
    <row r="187" spans="2:36" ht="17.25">
      <c r="B187" s="18">
        <v>2450</v>
      </c>
      <c r="C187" s="262" t="s">
        <v>169</v>
      </c>
      <c r="D187" s="88">
        <v>5</v>
      </c>
      <c r="E187" s="88">
        <v>0</v>
      </c>
      <c r="F187" s="112"/>
      <c r="G187" s="95" t="s">
        <v>588</v>
      </c>
      <c r="H187" s="122" t="s">
        <v>341</v>
      </c>
      <c r="I187" s="56">
        <f t="shared" si="5"/>
        <v>185394</v>
      </c>
      <c r="J187" s="8">
        <f>SUM(J188,J193,J195,J197,J199)</f>
        <v>34000</v>
      </c>
      <c r="K187" s="8">
        <f>SUM(K188,K193,K195,K197,K199)</f>
        <v>151394</v>
      </c>
      <c r="AG187" s="3"/>
      <c r="AH187" s="3"/>
      <c r="AI187" s="3"/>
      <c r="AJ187" s="3"/>
    </row>
    <row r="188" spans="2:36" ht="17.25">
      <c r="B188" s="18">
        <v>2451</v>
      </c>
      <c r="C188" s="263" t="s">
        <v>169</v>
      </c>
      <c r="D188" s="102">
        <v>5</v>
      </c>
      <c r="E188" s="102">
        <v>1</v>
      </c>
      <c r="F188" s="108"/>
      <c r="G188" s="103" t="s">
        <v>589</v>
      </c>
      <c r="H188" s="118" t="s">
        <v>342</v>
      </c>
      <c r="I188" s="56">
        <f t="shared" si="5"/>
        <v>185394</v>
      </c>
      <c r="J188" s="8">
        <f>J191+J190</f>
        <v>34000</v>
      </c>
      <c r="K188" s="8">
        <f>K192</f>
        <v>151394</v>
      </c>
      <c r="AG188" s="3"/>
      <c r="AH188" s="3"/>
      <c r="AI188" s="3"/>
      <c r="AJ188" s="3"/>
    </row>
    <row r="189" spans="2:36" ht="40.5">
      <c r="B189" s="18"/>
      <c r="C189" s="263"/>
      <c r="D189" s="102"/>
      <c r="E189" s="102"/>
      <c r="F189" s="108"/>
      <c r="G189" s="103" t="s">
        <v>953</v>
      </c>
      <c r="H189" s="104"/>
      <c r="I189" s="56"/>
      <c r="J189" s="8"/>
      <c r="K189" s="8"/>
      <c r="AG189" s="3"/>
      <c r="AH189" s="3"/>
      <c r="AI189" s="3"/>
      <c r="AJ189" s="3"/>
    </row>
    <row r="190" spans="2:36" ht="17.25">
      <c r="B190" s="18"/>
      <c r="C190" s="263"/>
      <c r="D190" s="102"/>
      <c r="E190" s="102"/>
      <c r="F190" s="108">
        <v>4239</v>
      </c>
      <c r="G190" s="119" t="s">
        <v>761</v>
      </c>
      <c r="H190" s="104"/>
      <c r="I190" s="56">
        <f>J190</f>
        <v>1000</v>
      </c>
      <c r="J190" s="8">
        <v>1000</v>
      </c>
      <c r="K190" s="8"/>
      <c r="AG190" s="3"/>
      <c r="AH190" s="3"/>
      <c r="AI190" s="3"/>
      <c r="AJ190" s="3"/>
    </row>
    <row r="191" spans="2:36" ht="27">
      <c r="B191" s="18"/>
      <c r="C191" s="263"/>
      <c r="D191" s="102"/>
      <c r="E191" s="102"/>
      <c r="F191" s="108">
        <v>4251</v>
      </c>
      <c r="G191" s="55" t="s">
        <v>764</v>
      </c>
      <c r="H191" s="104"/>
      <c r="I191" s="8">
        <f>SUM(J191)</f>
        <v>33000</v>
      </c>
      <c r="J191" s="8">
        <v>33000</v>
      </c>
      <c r="K191" s="8"/>
      <c r="AF191" s="126"/>
      <c r="AG191" s="3"/>
      <c r="AH191" s="3"/>
      <c r="AI191" s="3"/>
      <c r="AJ191" s="3"/>
    </row>
    <row r="192" spans="2:36" ht="15" customHeight="1">
      <c r="B192" s="18"/>
      <c r="C192" s="263"/>
      <c r="D192" s="102"/>
      <c r="E192" s="102"/>
      <c r="F192" s="108">
        <v>5112</v>
      </c>
      <c r="G192" s="55" t="s">
        <v>842</v>
      </c>
      <c r="H192" s="104"/>
      <c r="I192" s="56">
        <f>SUM(J192:K192)</f>
        <v>151394</v>
      </c>
      <c r="J192" s="8">
        <v>0</v>
      </c>
      <c r="K192" s="8">
        <v>151394</v>
      </c>
      <c r="AG192" s="3"/>
      <c r="AH192" s="3"/>
      <c r="AI192" s="3"/>
      <c r="AJ192" s="3"/>
    </row>
    <row r="193" spans="2:36" ht="15" customHeight="1" hidden="1">
      <c r="B193" s="18">
        <v>2452</v>
      </c>
      <c r="C193" s="263" t="s">
        <v>169</v>
      </c>
      <c r="D193" s="102">
        <v>5</v>
      </c>
      <c r="E193" s="102">
        <v>2</v>
      </c>
      <c r="F193" s="108"/>
      <c r="G193" s="103" t="s">
        <v>590</v>
      </c>
      <c r="H193" s="118" t="s">
        <v>343</v>
      </c>
      <c r="I193" s="56">
        <f>SUM(J193)</f>
        <v>0</v>
      </c>
      <c r="J193" s="8">
        <v>0</v>
      </c>
      <c r="K193" s="8">
        <v>0</v>
      </c>
      <c r="AG193" s="3"/>
      <c r="AH193" s="3"/>
      <c r="AI193" s="3"/>
      <c r="AJ193" s="3"/>
    </row>
    <row r="194" spans="2:36" ht="40.5" hidden="1">
      <c r="B194" s="18"/>
      <c r="C194" s="263"/>
      <c r="D194" s="102"/>
      <c r="E194" s="102"/>
      <c r="F194" s="108"/>
      <c r="G194" s="103" t="s">
        <v>953</v>
      </c>
      <c r="H194" s="104"/>
      <c r="I194" s="56">
        <f t="shared" si="5"/>
        <v>0</v>
      </c>
      <c r="J194" s="8"/>
      <c r="K194" s="8"/>
      <c r="AG194" s="3"/>
      <c r="AH194" s="3"/>
      <c r="AI194" s="3"/>
      <c r="AJ194" s="3"/>
    </row>
    <row r="195" spans="2:36" ht="17.25" hidden="1">
      <c r="B195" s="18">
        <v>2453</v>
      </c>
      <c r="C195" s="263" t="s">
        <v>169</v>
      </c>
      <c r="D195" s="102">
        <v>5</v>
      </c>
      <c r="E195" s="102">
        <v>3</v>
      </c>
      <c r="F195" s="108"/>
      <c r="G195" s="103" t="s">
        <v>591</v>
      </c>
      <c r="H195" s="118" t="s">
        <v>344</v>
      </c>
      <c r="I195" s="56">
        <f>SUM(J195)</f>
        <v>0</v>
      </c>
      <c r="J195" s="8">
        <v>0</v>
      </c>
      <c r="K195" s="8">
        <v>0</v>
      </c>
      <c r="AG195" s="3"/>
      <c r="AH195" s="3"/>
      <c r="AI195" s="3"/>
      <c r="AJ195" s="3"/>
    </row>
    <row r="196" spans="2:36" ht="40.5" hidden="1">
      <c r="B196" s="18"/>
      <c r="C196" s="263"/>
      <c r="D196" s="102"/>
      <c r="E196" s="102"/>
      <c r="F196" s="108"/>
      <c r="G196" s="103" t="s">
        <v>953</v>
      </c>
      <c r="H196" s="104"/>
      <c r="I196" s="56">
        <f t="shared" si="5"/>
        <v>0</v>
      </c>
      <c r="J196" s="8"/>
      <c r="K196" s="8"/>
      <c r="AG196" s="3"/>
      <c r="AH196" s="3"/>
      <c r="AI196" s="3"/>
      <c r="AJ196" s="3"/>
    </row>
    <row r="197" spans="2:36" ht="15" customHeight="1" hidden="1">
      <c r="B197" s="18">
        <v>2454</v>
      </c>
      <c r="C197" s="263" t="s">
        <v>169</v>
      </c>
      <c r="D197" s="102">
        <v>5</v>
      </c>
      <c r="E197" s="102">
        <v>4</v>
      </c>
      <c r="F197" s="108"/>
      <c r="G197" s="103" t="s">
        <v>592</v>
      </c>
      <c r="H197" s="118" t="s">
        <v>345</v>
      </c>
      <c r="I197" s="56">
        <f>SUM(J197)</f>
        <v>0</v>
      </c>
      <c r="J197" s="8">
        <v>0</v>
      </c>
      <c r="K197" s="8">
        <v>0</v>
      </c>
      <c r="AG197" s="3"/>
      <c r="AH197" s="3"/>
      <c r="AI197" s="3"/>
      <c r="AJ197" s="3"/>
    </row>
    <row r="198" spans="2:36" ht="40.5" hidden="1">
      <c r="B198" s="18"/>
      <c r="C198" s="263"/>
      <c r="D198" s="102"/>
      <c r="E198" s="102"/>
      <c r="F198" s="108"/>
      <c r="G198" s="103" t="s">
        <v>953</v>
      </c>
      <c r="H198" s="104"/>
      <c r="I198" s="56">
        <f t="shared" si="5"/>
        <v>0</v>
      </c>
      <c r="J198" s="8"/>
      <c r="K198" s="8"/>
      <c r="AG198" s="3"/>
      <c r="AH198" s="3"/>
      <c r="AI198" s="3"/>
      <c r="AJ198" s="3"/>
    </row>
    <row r="199" spans="2:36" ht="15" customHeight="1" hidden="1">
      <c r="B199" s="18">
        <v>2455</v>
      </c>
      <c r="C199" s="263" t="s">
        <v>169</v>
      </c>
      <c r="D199" s="102">
        <v>5</v>
      </c>
      <c r="E199" s="102">
        <v>5</v>
      </c>
      <c r="F199" s="108"/>
      <c r="G199" s="103" t="s">
        <v>593</v>
      </c>
      <c r="H199" s="118" t="s">
        <v>346</v>
      </c>
      <c r="I199" s="56">
        <f>SUM(J199)</f>
        <v>0</v>
      </c>
      <c r="J199" s="8">
        <v>0</v>
      </c>
      <c r="K199" s="8">
        <v>0</v>
      </c>
      <c r="AG199" s="3"/>
      <c r="AH199" s="3"/>
      <c r="AI199" s="3"/>
      <c r="AJ199" s="3"/>
    </row>
    <row r="200" spans="2:36" ht="40.5" hidden="1">
      <c r="B200" s="18"/>
      <c r="C200" s="263"/>
      <c r="D200" s="102"/>
      <c r="E200" s="102"/>
      <c r="F200" s="108"/>
      <c r="G200" s="103" t="s">
        <v>953</v>
      </c>
      <c r="H200" s="104"/>
      <c r="I200" s="56">
        <f t="shared" si="5"/>
        <v>0</v>
      </c>
      <c r="J200" s="8"/>
      <c r="K200" s="8"/>
      <c r="AG200" s="3"/>
      <c r="AH200" s="3"/>
      <c r="AI200" s="3"/>
      <c r="AJ200" s="3"/>
    </row>
    <row r="201" spans="2:36" ht="15" customHeight="1" hidden="1">
      <c r="B201" s="18">
        <v>2460</v>
      </c>
      <c r="C201" s="262" t="s">
        <v>169</v>
      </c>
      <c r="D201" s="88">
        <v>6</v>
      </c>
      <c r="E201" s="88">
        <v>0</v>
      </c>
      <c r="F201" s="112"/>
      <c r="G201" s="95" t="s">
        <v>594</v>
      </c>
      <c r="H201" s="96" t="s">
        <v>347</v>
      </c>
      <c r="I201" s="56">
        <f t="shared" si="5"/>
        <v>0</v>
      </c>
      <c r="J201" s="8">
        <f>SUM(J202)</f>
        <v>0</v>
      </c>
      <c r="K201" s="8">
        <f>SUM(K202)</f>
        <v>0</v>
      </c>
      <c r="AG201" s="3"/>
      <c r="AH201" s="3"/>
      <c r="AI201" s="3"/>
      <c r="AJ201" s="3"/>
    </row>
    <row r="202" spans="2:36" ht="15" customHeight="1" hidden="1">
      <c r="B202" s="18">
        <v>2461</v>
      </c>
      <c r="C202" s="263" t="s">
        <v>169</v>
      </c>
      <c r="D202" s="102">
        <v>6</v>
      </c>
      <c r="E202" s="102">
        <v>1</v>
      </c>
      <c r="F202" s="108"/>
      <c r="G202" s="103" t="s">
        <v>595</v>
      </c>
      <c r="H202" s="118" t="s">
        <v>347</v>
      </c>
      <c r="I202" s="56">
        <f>SUM(J202)</f>
        <v>0</v>
      </c>
      <c r="J202" s="8">
        <v>0</v>
      </c>
      <c r="K202" s="8">
        <v>0</v>
      </c>
      <c r="AG202" s="3"/>
      <c r="AH202" s="3"/>
      <c r="AI202" s="3"/>
      <c r="AJ202" s="3"/>
    </row>
    <row r="203" spans="2:36" ht="40.5" hidden="1">
      <c r="B203" s="18"/>
      <c r="C203" s="263"/>
      <c r="D203" s="102"/>
      <c r="E203" s="102"/>
      <c r="F203" s="108"/>
      <c r="G203" s="103" t="s">
        <v>953</v>
      </c>
      <c r="H203" s="104"/>
      <c r="I203" s="56">
        <f t="shared" si="5"/>
        <v>0</v>
      </c>
      <c r="J203" s="8"/>
      <c r="K203" s="8"/>
      <c r="AG203" s="3"/>
      <c r="AH203" s="3"/>
      <c r="AI203" s="3"/>
      <c r="AJ203" s="3"/>
    </row>
    <row r="204" spans="2:36" ht="15" customHeight="1" hidden="1">
      <c r="B204" s="18">
        <v>2470</v>
      </c>
      <c r="C204" s="262" t="s">
        <v>169</v>
      </c>
      <c r="D204" s="88">
        <v>7</v>
      </c>
      <c r="E204" s="88">
        <v>0</v>
      </c>
      <c r="F204" s="112"/>
      <c r="G204" s="95" t="s">
        <v>596</v>
      </c>
      <c r="H204" s="122" t="s">
        <v>348</v>
      </c>
      <c r="I204" s="56">
        <f t="shared" si="5"/>
        <v>0</v>
      </c>
      <c r="J204" s="8">
        <f>SUM(J205,J207,J209,J211)</f>
        <v>0</v>
      </c>
      <c r="K204" s="8">
        <f>SUM(K205,K207,K209,K211)</f>
        <v>0</v>
      </c>
      <c r="AG204" s="3"/>
      <c r="AH204" s="3"/>
      <c r="AI204" s="3"/>
      <c r="AJ204" s="3"/>
    </row>
    <row r="205" spans="2:36" ht="27" hidden="1">
      <c r="B205" s="18">
        <v>2471</v>
      </c>
      <c r="C205" s="263" t="s">
        <v>169</v>
      </c>
      <c r="D205" s="102">
        <v>7</v>
      </c>
      <c r="E205" s="102">
        <v>1</v>
      </c>
      <c r="F205" s="108"/>
      <c r="G205" s="103" t="s">
        <v>597</v>
      </c>
      <c r="H205" s="118" t="s">
        <v>349</v>
      </c>
      <c r="I205" s="56">
        <f>SUM(J205)</f>
        <v>0</v>
      </c>
      <c r="J205" s="8">
        <v>0</v>
      </c>
      <c r="K205" s="8">
        <v>0</v>
      </c>
      <c r="AG205" s="3"/>
      <c r="AH205" s="3"/>
      <c r="AI205" s="3"/>
      <c r="AJ205" s="3"/>
    </row>
    <row r="206" spans="2:36" ht="40.5" hidden="1">
      <c r="B206" s="18"/>
      <c r="C206" s="263"/>
      <c r="D206" s="102"/>
      <c r="E206" s="102"/>
      <c r="F206" s="108"/>
      <c r="G206" s="103" t="s">
        <v>953</v>
      </c>
      <c r="H206" s="104"/>
      <c r="I206" s="56">
        <f t="shared" si="5"/>
        <v>0</v>
      </c>
      <c r="J206" s="8"/>
      <c r="K206" s="8"/>
      <c r="AG206" s="3"/>
      <c r="AH206" s="3"/>
      <c r="AI206" s="3"/>
      <c r="AJ206" s="3"/>
    </row>
    <row r="207" spans="2:36" ht="15" customHeight="1" hidden="1">
      <c r="B207" s="18">
        <v>2472</v>
      </c>
      <c r="C207" s="263" t="s">
        <v>169</v>
      </c>
      <c r="D207" s="102">
        <v>7</v>
      </c>
      <c r="E207" s="102">
        <v>2</v>
      </c>
      <c r="F207" s="108"/>
      <c r="G207" s="103" t="s">
        <v>598</v>
      </c>
      <c r="H207" s="127" t="s">
        <v>350</v>
      </c>
      <c r="I207" s="56">
        <f>SUM(J207)</f>
        <v>0</v>
      </c>
      <c r="J207" s="8">
        <v>0</v>
      </c>
      <c r="K207" s="8">
        <v>0</v>
      </c>
      <c r="AG207" s="3"/>
      <c r="AH207" s="3"/>
      <c r="AI207" s="3"/>
      <c r="AJ207" s="3"/>
    </row>
    <row r="208" spans="2:36" ht="40.5" hidden="1">
      <c r="B208" s="18"/>
      <c r="C208" s="263"/>
      <c r="D208" s="102"/>
      <c r="E208" s="102"/>
      <c r="F208" s="108"/>
      <c r="G208" s="103" t="s">
        <v>953</v>
      </c>
      <c r="H208" s="104"/>
      <c r="I208" s="56">
        <f t="shared" si="5"/>
        <v>0</v>
      </c>
      <c r="J208" s="8"/>
      <c r="K208" s="8"/>
      <c r="AG208" s="3"/>
      <c r="AH208" s="3"/>
      <c r="AI208" s="3"/>
      <c r="AJ208" s="3"/>
    </row>
    <row r="209" spans="2:36" ht="15" customHeight="1" hidden="1">
      <c r="B209" s="18">
        <v>2473</v>
      </c>
      <c r="C209" s="263" t="s">
        <v>169</v>
      </c>
      <c r="D209" s="102">
        <v>7</v>
      </c>
      <c r="E209" s="102">
        <v>3</v>
      </c>
      <c r="F209" s="108"/>
      <c r="G209" s="103" t="s">
        <v>599</v>
      </c>
      <c r="H209" s="118" t="s">
        <v>351</v>
      </c>
      <c r="I209" s="56">
        <f>SUM(J209)</f>
        <v>0</v>
      </c>
      <c r="J209" s="8">
        <v>0</v>
      </c>
      <c r="K209" s="8">
        <v>0</v>
      </c>
      <c r="AG209" s="3"/>
      <c r="AH209" s="3"/>
      <c r="AI209" s="3"/>
      <c r="AJ209" s="3"/>
    </row>
    <row r="210" spans="2:36" ht="40.5" hidden="1">
      <c r="B210" s="18"/>
      <c r="C210" s="263"/>
      <c r="D210" s="102"/>
      <c r="E210" s="102"/>
      <c r="F210" s="108"/>
      <c r="G210" s="103" t="s">
        <v>953</v>
      </c>
      <c r="H210" s="104"/>
      <c r="I210" s="56">
        <f aca="true" t="shared" si="6" ref="I210:I260">SUM(J210:K210)</f>
        <v>0</v>
      </c>
      <c r="J210" s="8"/>
      <c r="K210" s="8"/>
      <c r="AG210" s="3"/>
      <c r="AH210" s="3"/>
      <c r="AI210" s="3"/>
      <c r="AJ210" s="3"/>
    </row>
    <row r="211" spans="2:36" ht="15" customHeight="1" hidden="1">
      <c r="B211" s="18">
        <v>2474</v>
      </c>
      <c r="C211" s="263" t="s">
        <v>169</v>
      </c>
      <c r="D211" s="102">
        <v>7</v>
      </c>
      <c r="E211" s="102">
        <v>4</v>
      </c>
      <c r="F211" s="108"/>
      <c r="G211" s="103" t="s">
        <v>600</v>
      </c>
      <c r="H211" s="104" t="s">
        <v>352</v>
      </c>
      <c r="I211" s="56">
        <f>J211+K211</f>
        <v>0</v>
      </c>
      <c r="J211" s="8">
        <v>0</v>
      </c>
      <c r="K211" s="8">
        <v>0</v>
      </c>
      <c r="AG211" s="3"/>
      <c r="AH211" s="3"/>
      <c r="AI211" s="3"/>
      <c r="AJ211" s="3"/>
    </row>
    <row r="212" spans="2:36" ht="40.5" hidden="1">
      <c r="B212" s="18"/>
      <c r="C212" s="263"/>
      <c r="D212" s="102"/>
      <c r="E212" s="102"/>
      <c r="F212" s="108"/>
      <c r="G212" s="103" t="s">
        <v>953</v>
      </c>
      <c r="H212" s="104"/>
      <c r="I212" s="56">
        <f t="shared" si="6"/>
        <v>0</v>
      </c>
      <c r="J212" s="8"/>
      <c r="K212" s="8"/>
      <c r="AG212" s="3"/>
      <c r="AH212" s="3"/>
      <c r="AI212" s="3"/>
      <c r="AJ212" s="3"/>
    </row>
    <row r="213" spans="2:36" ht="38.25" customHeight="1">
      <c r="B213" s="18">
        <v>2480</v>
      </c>
      <c r="C213" s="262" t="s">
        <v>169</v>
      </c>
      <c r="D213" s="88">
        <v>8</v>
      </c>
      <c r="E213" s="88">
        <v>0</v>
      </c>
      <c r="F213" s="112"/>
      <c r="G213" s="95" t="s">
        <v>601</v>
      </c>
      <c r="H213" s="96" t="s">
        <v>353</v>
      </c>
      <c r="I213" s="8">
        <f t="shared" si="6"/>
        <v>1150</v>
      </c>
      <c r="J213" s="8">
        <f>SUM(J214,J216,J218,J220,J222)</f>
        <v>0</v>
      </c>
      <c r="K213" s="8">
        <f>SUM(K214,K216,K218,K220,K222)</f>
        <v>1150</v>
      </c>
      <c r="AG213" s="3"/>
      <c r="AH213" s="3"/>
      <c r="AI213" s="3"/>
      <c r="AJ213" s="3"/>
    </row>
    <row r="214" spans="2:36" ht="40.5" hidden="1">
      <c r="B214" s="18">
        <v>2481</v>
      </c>
      <c r="C214" s="263" t="s">
        <v>169</v>
      </c>
      <c r="D214" s="102">
        <v>8</v>
      </c>
      <c r="E214" s="102">
        <v>1</v>
      </c>
      <c r="F214" s="108"/>
      <c r="G214" s="103" t="s">
        <v>602</v>
      </c>
      <c r="H214" s="118" t="s">
        <v>354</v>
      </c>
      <c r="I214" s="56">
        <f t="shared" si="6"/>
        <v>0</v>
      </c>
      <c r="J214" s="8">
        <v>0</v>
      </c>
      <c r="K214" s="8">
        <v>0</v>
      </c>
      <c r="AG214" s="3"/>
      <c r="AH214" s="3"/>
      <c r="AI214" s="3"/>
      <c r="AJ214" s="3"/>
    </row>
    <row r="215" spans="2:36" ht="40.5" hidden="1">
      <c r="B215" s="18"/>
      <c r="C215" s="263"/>
      <c r="D215" s="102"/>
      <c r="E215" s="102"/>
      <c r="F215" s="108"/>
      <c r="G215" s="103" t="s">
        <v>953</v>
      </c>
      <c r="H215" s="104"/>
      <c r="I215" s="56">
        <f t="shared" si="6"/>
        <v>0</v>
      </c>
      <c r="J215" s="8"/>
      <c r="K215" s="8"/>
      <c r="AG215" s="3"/>
      <c r="AH215" s="3"/>
      <c r="AI215" s="3"/>
      <c r="AJ215" s="3"/>
    </row>
    <row r="216" spans="2:36" ht="41.25" customHeight="1" hidden="1">
      <c r="B216" s="18">
        <v>2482</v>
      </c>
      <c r="C216" s="263" t="s">
        <v>169</v>
      </c>
      <c r="D216" s="102">
        <v>8</v>
      </c>
      <c r="E216" s="102">
        <v>2</v>
      </c>
      <c r="F216" s="108"/>
      <c r="G216" s="103" t="s">
        <v>603</v>
      </c>
      <c r="H216" s="118" t="s">
        <v>355</v>
      </c>
      <c r="I216" s="56">
        <f>SUM(J216)</f>
        <v>0</v>
      </c>
      <c r="J216" s="8">
        <v>0</v>
      </c>
      <c r="K216" s="8">
        <v>0</v>
      </c>
      <c r="AG216" s="3"/>
      <c r="AH216" s="3"/>
      <c r="AI216" s="3"/>
      <c r="AJ216" s="3"/>
    </row>
    <row r="217" spans="2:36" ht="40.5" hidden="1">
      <c r="B217" s="18"/>
      <c r="C217" s="263"/>
      <c r="D217" s="102"/>
      <c r="E217" s="102"/>
      <c r="F217" s="108"/>
      <c r="G217" s="103" t="s">
        <v>953</v>
      </c>
      <c r="H217" s="104"/>
      <c r="I217" s="56">
        <f t="shared" si="6"/>
        <v>0</v>
      </c>
      <c r="J217" s="8"/>
      <c r="K217" s="8"/>
      <c r="AG217" s="3"/>
      <c r="AH217" s="3"/>
      <c r="AI217" s="3"/>
      <c r="AJ217" s="3"/>
    </row>
    <row r="218" spans="2:36" ht="27" hidden="1">
      <c r="B218" s="18">
        <v>2483</v>
      </c>
      <c r="C218" s="263" t="s">
        <v>169</v>
      </c>
      <c r="D218" s="102">
        <v>8</v>
      </c>
      <c r="E218" s="102">
        <v>3</v>
      </c>
      <c r="F218" s="108"/>
      <c r="G218" s="103" t="s">
        <v>604</v>
      </c>
      <c r="H218" s="118" t="s">
        <v>356</v>
      </c>
      <c r="I218" s="56">
        <f t="shared" si="6"/>
        <v>0</v>
      </c>
      <c r="J218" s="8">
        <v>0</v>
      </c>
      <c r="K218" s="8">
        <v>0</v>
      </c>
      <c r="AG218" s="3"/>
      <c r="AH218" s="3"/>
      <c r="AI218" s="3"/>
      <c r="AJ218" s="3"/>
    </row>
    <row r="219" spans="2:36" ht="40.5" hidden="1">
      <c r="B219" s="18"/>
      <c r="C219" s="263"/>
      <c r="D219" s="102"/>
      <c r="E219" s="102"/>
      <c r="F219" s="108"/>
      <c r="G219" s="103" t="s">
        <v>953</v>
      </c>
      <c r="H219" s="104"/>
      <c r="I219" s="56">
        <f t="shared" si="6"/>
        <v>0</v>
      </c>
      <c r="J219" s="8"/>
      <c r="K219" s="8"/>
      <c r="AG219" s="3"/>
      <c r="AH219" s="3"/>
      <c r="AI219" s="3"/>
      <c r="AJ219" s="3"/>
    </row>
    <row r="220" spans="2:36" ht="39" customHeight="1" hidden="1">
      <c r="B220" s="18">
        <v>2484</v>
      </c>
      <c r="C220" s="263" t="s">
        <v>169</v>
      </c>
      <c r="D220" s="102">
        <v>8</v>
      </c>
      <c r="E220" s="102">
        <v>4</v>
      </c>
      <c r="F220" s="108"/>
      <c r="G220" s="103" t="s">
        <v>605</v>
      </c>
      <c r="H220" s="118" t="s">
        <v>357</v>
      </c>
      <c r="I220" s="56">
        <f t="shared" si="6"/>
        <v>0</v>
      </c>
      <c r="J220" s="8">
        <v>0</v>
      </c>
      <c r="K220" s="8">
        <v>0</v>
      </c>
      <c r="AG220" s="3"/>
      <c r="AH220" s="3"/>
      <c r="AI220" s="3"/>
      <c r="AJ220" s="3"/>
    </row>
    <row r="221" spans="2:36" ht="40.5" hidden="1">
      <c r="B221" s="18"/>
      <c r="C221" s="263"/>
      <c r="D221" s="102"/>
      <c r="E221" s="102"/>
      <c r="F221" s="108"/>
      <c r="G221" s="103" t="s">
        <v>953</v>
      </c>
      <c r="H221" s="104"/>
      <c r="I221" s="56">
        <f t="shared" si="6"/>
        <v>0</v>
      </c>
      <c r="J221" s="8"/>
      <c r="K221" s="8"/>
      <c r="AG221" s="3"/>
      <c r="AH221" s="3"/>
      <c r="AI221" s="3"/>
      <c r="AJ221" s="3"/>
    </row>
    <row r="222" spans="2:36" ht="27">
      <c r="B222" s="18"/>
      <c r="C222" s="263" t="s">
        <v>169</v>
      </c>
      <c r="D222" s="102">
        <v>8</v>
      </c>
      <c r="E222" s="102">
        <v>5</v>
      </c>
      <c r="F222" s="108"/>
      <c r="G222" s="103" t="s">
        <v>606</v>
      </c>
      <c r="H222" s="104"/>
      <c r="I222" s="8">
        <f>SUM(J222:K222)</f>
        <v>1150</v>
      </c>
      <c r="J222" s="8">
        <v>0</v>
      </c>
      <c r="K222" s="8">
        <f>K224</f>
        <v>1150</v>
      </c>
      <c r="AG222" s="3"/>
      <c r="AH222" s="3"/>
      <c r="AI222" s="3"/>
      <c r="AJ222" s="3"/>
    </row>
    <row r="223" spans="2:36" ht="40.5">
      <c r="B223" s="18"/>
      <c r="C223" s="263"/>
      <c r="D223" s="102"/>
      <c r="E223" s="102"/>
      <c r="F223" s="108"/>
      <c r="G223" s="103" t="s">
        <v>953</v>
      </c>
      <c r="H223" s="104"/>
      <c r="I223" s="56"/>
      <c r="J223" s="8"/>
      <c r="K223" s="8"/>
      <c r="AG223" s="3"/>
      <c r="AH223" s="3"/>
      <c r="AI223" s="3"/>
      <c r="AJ223" s="3"/>
    </row>
    <row r="224" spans="2:36" ht="17.25">
      <c r="B224" s="18"/>
      <c r="C224" s="263"/>
      <c r="D224" s="102"/>
      <c r="E224" s="102"/>
      <c r="F224" s="108">
        <v>5134</v>
      </c>
      <c r="G224" s="55" t="s">
        <v>852</v>
      </c>
      <c r="H224" s="104"/>
      <c r="I224" s="56">
        <f>SUM(J224:K224)</f>
        <v>1150</v>
      </c>
      <c r="J224" s="8"/>
      <c r="K224" s="8">
        <v>1150</v>
      </c>
      <c r="AG224" s="3"/>
      <c r="AH224" s="3"/>
      <c r="AI224" s="3"/>
      <c r="AJ224" s="3"/>
    </row>
    <row r="225" spans="2:36" ht="26.25" customHeight="1">
      <c r="B225" s="18">
        <v>2490</v>
      </c>
      <c r="C225" s="262" t="s">
        <v>169</v>
      </c>
      <c r="D225" s="88">
        <v>9</v>
      </c>
      <c r="E225" s="88">
        <v>0</v>
      </c>
      <c r="F225" s="112"/>
      <c r="G225" s="95" t="s">
        <v>609</v>
      </c>
      <c r="H225" s="96" t="s">
        <v>358</v>
      </c>
      <c r="I225" s="8">
        <f t="shared" si="6"/>
        <v>-25000</v>
      </c>
      <c r="J225" s="8">
        <f>SUM(J226)</f>
        <v>0</v>
      </c>
      <c r="K225" s="8">
        <f>SUM(K226)</f>
        <v>-25000</v>
      </c>
      <c r="AG225" s="3"/>
      <c r="AH225" s="3"/>
      <c r="AI225" s="3"/>
      <c r="AJ225" s="3"/>
    </row>
    <row r="226" spans="2:36" ht="27">
      <c r="B226" s="18">
        <v>2491</v>
      </c>
      <c r="C226" s="263" t="s">
        <v>169</v>
      </c>
      <c r="D226" s="102">
        <v>9</v>
      </c>
      <c r="E226" s="102">
        <v>1</v>
      </c>
      <c r="F226" s="108"/>
      <c r="G226" s="103" t="s">
        <v>610</v>
      </c>
      <c r="H226" s="118" t="s">
        <v>359</v>
      </c>
      <c r="I226" s="8">
        <f t="shared" si="6"/>
        <v>-25000</v>
      </c>
      <c r="J226" s="8">
        <f>SUM(J229:J229)</f>
        <v>0</v>
      </c>
      <c r="K226" s="8">
        <f>K229</f>
        <v>-25000</v>
      </c>
      <c r="AG226" s="3"/>
      <c r="AH226" s="3"/>
      <c r="AI226" s="3"/>
      <c r="AJ226" s="3"/>
    </row>
    <row r="227" spans="2:36" ht="40.5" hidden="1">
      <c r="B227" s="18"/>
      <c r="C227" s="263"/>
      <c r="D227" s="102"/>
      <c r="E227" s="102"/>
      <c r="F227" s="108"/>
      <c r="G227" s="103" t="s">
        <v>953</v>
      </c>
      <c r="H227" s="104"/>
      <c r="I227" s="56">
        <f t="shared" si="6"/>
        <v>-15000</v>
      </c>
      <c r="J227" s="8"/>
      <c r="K227" s="8">
        <v>-15000</v>
      </c>
      <c r="AG227" s="3"/>
      <c r="AH227" s="3"/>
      <c r="AI227" s="3"/>
      <c r="AJ227" s="3"/>
    </row>
    <row r="228" spans="2:36" ht="40.5">
      <c r="B228" s="18"/>
      <c r="C228" s="263"/>
      <c r="D228" s="102"/>
      <c r="E228" s="102"/>
      <c r="F228" s="108"/>
      <c r="G228" s="103" t="s">
        <v>953</v>
      </c>
      <c r="H228" s="104"/>
      <c r="I228" s="56"/>
      <c r="J228" s="8"/>
      <c r="K228" s="8"/>
      <c r="AG228" s="3"/>
      <c r="AH228" s="3"/>
      <c r="AI228" s="3"/>
      <c r="AJ228" s="3"/>
    </row>
    <row r="229" spans="2:36" ht="27">
      <c r="B229" s="18"/>
      <c r="C229" s="263"/>
      <c r="D229" s="102"/>
      <c r="E229" s="102"/>
      <c r="F229" s="108"/>
      <c r="G229" s="119" t="s">
        <v>610</v>
      </c>
      <c r="H229" s="104"/>
      <c r="I229" s="8">
        <f>K229</f>
        <v>-25000</v>
      </c>
      <c r="J229" s="8"/>
      <c r="K229" s="8">
        <v>-25000</v>
      </c>
      <c r="AG229" s="3"/>
      <c r="AH229" s="3"/>
      <c r="AI229" s="3"/>
      <c r="AJ229" s="3"/>
    </row>
    <row r="230" spans="2:36" s="92" customFormat="1" ht="40.5" customHeight="1">
      <c r="B230" s="38">
        <v>2500</v>
      </c>
      <c r="C230" s="262" t="s">
        <v>170</v>
      </c>
      <c r="D230" s="88">
        <v>0</v>
      </c>
      <c r="E230" s="88">
        <v>0</v>
      </c>
      <c r="F230" s="112"/>
      <c r="G230" s="123" t="s">
        <v>976</v>
      </c>
      <c r="H230" s="120" t="s">
        <v>360</v>
      </c>
      <c r="I230" s="56">
        <f t="shared" si="6"/>
        <v>148996.44</v>
      </c>
      <c r="J230" s="56">
        <f>SUM(J231+J247+J255+J258+J265)</f>
        <v>133996.44</v>
      </c>
      <c r="K230" s="56">
        <f>SUM(K231+K246+K255+K258+K261+K265)</f>
        <v>15000</v>
      </c>
      <c r="L230" s="91"/>
      <c r="M230" s="91"/>
      <c r="N230" s="91"/>
      <c r="O230" s="91"/>
      <c r="P230" s="69"/>
      <c r="R230" s="93"/>
      <c r="AG230" s="125"/>
      <c r="AH230" s="125"/>
      <c r="AI230" s="125"/>
      <c r="AJ230" s="125"/>
    </row>
    <row r="231" spans="2:36" ht="15" customHeight="1">
      <c r="B231" s="18">
        <v>2510</v>
      </c>
      <c r="C231" s="262" t="s">
        <v>170</v>
      </c>
      <c r="D231" s="88">
        <v>1</v>
      </c>
      <c r="E231" s="88">
        <v>0</v>
      </c>
      <c r="F231" s="112"/>
      <c r="G231" s="95" t="s">
        <v>612</v>
      </c>
      <c r="H231" s="96" t="s">
        <v>361</v>
      </c>
      <c r="I231" s="56">
        <f t="shared" si="6"/>
        <v>144171.44</v>
      </c>
      <c r="J231" s="8">
        <f>SUM(J232)</f>
        <v>129171.44</v>
      </c>
      <c r="K231" s="8">
        <f>SUM(K232)</f>
        <v>15000</v>
      </c>
      <c r="M231" s="128"/>
      <c r="N231" s="128"/>
      <c r="O231" s="128"/>
      <c r="P231" s="129"/>
      <c r="Q231" s="46"/>
      <c r="AG231" s="3"/>
      <c r="AH231" s="3"/>
      <c r="AI231" s="3"/>
      <c r="AJ231" s="3"/>
    </row>
    <row r="232" spans="2:36" ht="15" customHeight="1">
      <c r="B232" s="18">
        <v>2511</v>
      </c>
      <c r="C232" s="263" t="s">
        <v>170</v>
      </c>
      <c r="D232" s="102">
        <v>1</v>
      </c>
      <c r="E232" s="102">
        <v>1</v>
      </c>
      <c r="F232" s="108"/>
      <c r="G232" s="103" t="s">
        <v>613</v>
      </c>
      <c r="H232" s="118" t="s">
        <v>362</v>
      </c>
      <c r="I232" s="56">
        <f t="shared" si="6"/>
        <v>144171.44</v>
      </c>
      <c r="J232" s="8">
        <f>SUM(J234:J244)</f>
        <v>129171.44</v>
      </c>
      <c r="K232" s="8">
        <f>K244+K245</f>
        <v>15000</v>
      </c>
      <c r="M232" s="130"/>
      <c r="N232" s="130"/>
      <c r="O232" s="130"/>
      <c r="P232" s="107"/>
      <c r="AG232" s="3"/>
      <c r="AH232" s="3"/>
      <c r="AI232" s="3"/>
      <c r="AJ232" s="3"/>
    </row>
    <row r="233" spans="2:36" ht="40.5">
      <c r="B233" s="18"/>
      <c r="C233" s="263"/>
      <c r="D233" s="102"/>
      <c r="E233" s="102"/>
      <c r="F233" s="108"/>
      <c r="G233" s="103" t="s">
        <v>953</v>
      </c>
      <c r="H233" s="104"/>
      <c r="I233" s="56"/>
      <c r="J233" s="8"/>
      <c r="K233" s="8"/>
      <c r="AG233" s="3"/>
      <c r="AH233" s="3"/>
      <c r="AI233" s="3"/>
      <c r="AJ233" s="3"/>
    </row>
    <row r="234" spans="2:36" ht="17.25" customHeight="1">
      <c r="B234" s="18"/>
      <c r="C234" s="263"/>
      <c r="D234" s="102"/>
      <c r="E234" s="102"/>
      <c r="F234" s="108">
        <v>4213</v>
      </c>
      <c r="G234" s="55" t="s">
        <v>744</v>
      </c>
      <c r="H234" s="104"/>
      <c r="I234" s="8">
        <f aca="true" t="shared" si="7" ref="I234:I241">J234</f>
        <v>2880</v>
      </c>
      <c r="J234" s="8">
        <v>2880</v>
      </c>
      <c r="K234" s="8"/>
      <c r="AG234" s="3"/>
      <c r="AH234" s="3"/>
      <c r="AI234" s="3"/>
      <c r="AJ234" s="3"/>
    </row>
    <row r="235" spans="2:36" ht="17.25" customHeight="1">
      <c r="B235" s="18"/>
      <c r="C235" s="263"/>
      <c r="D235" s="102"/>
      <c r="E235" s="102"/>
      <c r="F235" s="108">
        <v>4215</v>
      </c>
      <c r="G235" s="55" t="s">
        <v>746</v>
      </c>
      <c r="H235" s="104"/>
      <c r="I235" s="8">
        <f t="shared" si="7"/>
        <v>451.6</v>
      </c>
      <c r="J235" s="8">
        <v>451.6</v>
      </c>
      <c r="K235" s="8"/>
      <c r="AG235" s="3"/>
      <c r="AH235" s="3"/>
      <c r="AI235" s="3"/>
      <c r="AJ235" s="3"/>
    </row>
    <row r="236" spans="2:36" ht="17.25" customHeight="1" hidden="1">
      <c r="B236" s="18"/>
      <c r="C236" s="263"/>
      <c r="D236" s="102"/>
      <c r="E236" s="102"/>
      <c r="F236" s="108">
        <v>4234</v>
      </c>
      <c r="G236" s="55" t="s">
        <v>757</v>
      </c>
      <c r="H236" s="104"/>
      <c r="I236" s="8">
        <f t="shared" si="7"/>
        <v>0</v>
      </c>
      <c r="J236" s="8"/>
      <c r="K236" s="8"/>
      <c r="R236" s="131"/>
      <c r="AG236" s="3"/>
      <c r="AH236" s="3"/>
      <c r="AI236" s="3"/>
      <c r="AJ236" s="3"/>
    </row>
    <row r="237" spans="2:36" ht="17.25" customHeight="1" hidden="1">
      <c r="B237" s="18"/>
      <c r="C237" s="263"/>
      <c r="D237" s="102"/>
      <c r="E237" s="102"/>
      <c r="F237" s="108">
        <v>4239</v>
      </c>
      <c r="G237" s="55" t="s">
        <v>761</v>
      </c>
      <c r="H237" s="104"/>
      <c r="I237" s="8">
        <f t="shared" si="7"/>
        <v>0</v>
      </c>
      <c r="J237" s="8"/>
      <c r="K237" s="8"/>
      <c r="R237" s="131"/>
      <c r="AG237" s="3"/>
      <c r="AH237" s="3"/>
      <c r="AI237" s="3"/>
      <c r="AJ237" s="3"/>
    </row>
    <row r="238" spans="2:36" ht="29.25" customHeight="1" hidden="1">
      <c r="B238" s="18"/>
      <c r="C238" s="263"/>
      <c r="D238" s="102"/>
      <c r="E238" s="102"/>
      <c r="F238" s="18">
        <v>4252</v>
      </c>
      <c r="G238" s="55" t="s">
        <v>765</v>
      </c>
      <c r="H238" s="104"/>
      <c r="I238" s="8">
        <f t="shared" si="7"/>
        <v>0</v>
      </c>
      <c r="J238" s="8"/>
      <c r="K238" s="8"/>
      <c r="R238" s="131"/>
      <c r="AG238" s="3"/>
      <c r="AH238" s="3"/>
      <c r="AI238" s="3"/>
      <c r="AJ238" s="3"/>
    </row>
    <row r="239" spans="2:36" ht="17.25" customHeight="1" hidden="1">
      <c r="B239" s="18"/>
      <c r="C239" s="263"/>
      <c r="D239" s="102"/>
      <c r="E239" s="102"/>
      <c r="F239" s="18">
        <v>4264</v>
      </c>
      <c r="G239" s="55" t="s">
        <v>770</v>
      </c>
      <c r="H239" s="104"/>
      <c r="I239" s="8">
        <f t="shared" si="7"/>
        <v>0</v>
      </c>
      <c r="J239" s="8"/>
      <c r="K239" s="8"/>
      <c r="R239" s="131"/>
      <c r="AG239" s="3"/>
      <c r="AH239" s="3"/>
      <c r="AI239" s="3"/>
      <c r="AJ239" s="3"/>
    </row>
    <row r="240" spans="2:36" ht="17.25" customHeight="1" hidden="1">
      <c r="B240" s="18"/>
      <c r="C240" s="263"/>
      <c r="D240" s="102"/>
      <c r="E240" s="102"/>
      <c r="F240" s="18">
        <v>4267</v>
      </c>
      <c r="G240" s="111" t="s">
        <v>773</v>
      </c>
      <c r="H240" s="104"/>
      <c r="I240" s="8">
        <f t="shared" si="7"/>
        <v>0</v>
      </c>
      <c r="J240" s="8"/>
      <c r="K240" s="8"/>
      <c r="R240" s="131"/>
      <c r="AG240" s="3"/>
      <c r="AH240" s="3"/>
      <c r="AI240" s="3"/>
      <c r="AJ240" s="3"/>
    </row>
    <row r="241" spans="2:36" ht="17.25" customHeight="1" hidden="1">
      <c r="B241" s="18"/>
      <c r="C241" s="263"/>
      <c r="D241" s="102"/>
      <c r="E241" s="102"/>
      <c r="F241" s="108">
        <v>4269</v>
      </c>
      <c r="G241" s="55" t="s">
        <v>774</v>
      </c>
      <c r="H241" s="104"/>
      <c r="I241" s="8">
        <f t="shared" si="7"/>
        <v>0</v>
      </c>
      <c r="J241" s="8"/>
      <c r="K241" s="8"/>
      <c r="R241" s="131"/>
      <c r="AG241" s="3"/>
      <c r="AH241" s="3"/>
      <c r="AI241" s="3"/>
      <c r="AJ241" s="3"/>
    </row>
    <row r="242" spans="2:36" ht="26.25" customHeight="1">
      <c r="B242" s="18"/>
      <c r="C242" s="263"/>
      <c r="D242" s="102"/>
      <c r="E242" s="102"/>
      <c r="F242" s="108">
        <v>4511</v>
      </c>
      <c r="G242" s="55" t="s">
        <v>787</v>
      </c>
      <c r="H242" s="104"/>
      <c r="I242" s="8">
        <f t="shared" si="6"/>
        <v>124339.84</v>
      </c>
      <c r="J242" s="8">
        <v>124339.84</v>
      </c>
      <c r="K242" s="8"/>
      <c r="P242" s="110"/>
      <c r="Q242" s="46"/>
      <c r="R242" s="131"/>
      <c r="S242" s="128"/>
      <c r="T242" s="46"/>
      <c r="U242" s="46"/>
      <c r="W242" s="132"/>
      <c r="AG242" s="3"/>
      <c r="AH242" s="3"/>
      <c r="AI242" s="3"/>
      <c r="AJ242" s="3"/>
    </row>
    <row r="243" spans="2:36" ht="40.5" customHeight="1">
      <c r="B243" s="18"/>
      <c r="C243" s="263"/>
      <c r="D243" s="102"/>
      <c r="E243" s="102"/>
      <c r="F243" s="108">
        <v>4637</v>
      </c>
      <c r="G243" s="22" t="s">
        <v>800</v>
      </c>
      <c r="H243" s="104"/>
      <c r="I243" s="8">
        <f>J243</f>
        <v>1500</v>
      </c>
      <c r="J243" s="8">
        <v>1500</v>
      </c>
      <c r="K243" s="8"/>
      <c r="P243" s="110"/>
      <c r="Q243" s="46"/>
      <c r="R243" s="131"/>
      <c r="S243" s="128"/>
      <c r="T243" s="46"/>
      <c r="U243" s="46"/>
      <c r="W243" s="132"/>
      <c r="AG243" s="3"/>
      <c r="AH243" s="3"/>
      <c r="AI243" s="3"/>
      <c r="AJ243" s="3"/>
    </row>
    <row r="244" spans="2:36" ht="18" customHeight="1">
      <c r="B244" s="18"/>
      <c r="C244" s="263"/>
      <c r="D244" s="102"/>
      <c r="E244" s="102"/>
      <c r="F244" s="18">
        <v>5221</v>
      </c>
      <c r="G244" s="55" t="s">
        <v>854</v>
      </c>
      <c r="H244" s="104"/>
      <c r="I244" s="56">
        <f t="shared" si="6"/>
        <v>15000</v>
      </c>
      <c r="J244" s="56"/>
      <c r="K244" s="8">
        <v>15000</v>
      </c>
      <c r="AG244" s="3"/>
      <c r="AH244" s="3"/>
      <c r="AI244" s="3"/>
      <c r="AJ244" s="3"/>
    </row>
    <row r="245" spans="2:36" ht="17.25" customHeight="1">
      <c r="B245" s="18"/>
      <c r="C245" s="263"/>
      <c r="D245" s="102"/>
      <c r="E245" s="102"/>
      <c r="F245" s="18">
        <v>5121</v>
      </c>
      <c r="G245" s="55" t="s">
        <v>1019</v>
      </c>
      <c r="H245" s="104"/>
      <c r="I245" s="56">
        <f>K245</f>
        <v>0</v>
      </c>
      <c r="J245" s="56"/>
      <c r="K245" s="8">
        <v>0</v>
      </c>
      <c r="AG245" s="3"/>
      <c r="AH245" s="3"/>
      <c r="AI245" s="3"/>
      <c r="AJ245" s="3"/>
    </row>
    <row r="246" spans="2:36" ht="15" customHeight="1">
      <c r="B246" s="18">
        <v>2520</v>
      </c>
      <c r="C246" s="262" t="s">
        <v>170</v>
      </c>
      <c r="D246" s="88">
        <v>2</v>
      </c>
      <c r="E246" s="88">
        <v>0</v>
      </c>
      <c r="F246" s="112"/>
      <c r="G246" s="95" t="s">
        <v>614</v>
      </c>
      <c r="H246" s="96" t="s">
        <v>363</v>
      </c>
      <c r="I246" s="56">
        <f t="shared" si="6"/>
        <v>0</v>
      </c>
      <c r="J246" s="8">
        <f>SUM(J247)</f>
        <v>0</v>
      </c>
      <c r="K246" s="8">
        <f>SUM(K247)</f>
        <v>0</v>
      </c>
      <c r="AG246" s="3"/>
      <c r="AH246" s="3"/>
      <c r="AI246" s="3"/>
      <c r="AJ246" s="3"/>
    </row>
    <row r="247" spans="2:36" ht="15" customHeight="1" hidden="1">
      <c r="B247" s="18">
        <v>2521</v>
      </c>
      <c r="C247" s="263" t="s">
        <v>170</v>
      </c>
      <c r="D247" s="102">
        <v>2</v>
      </c>
      <c r="E247" s="102">
        <v>1</v>
      </c>
      <c r="F247" s="108"/>
      <c r="G247" s="103" t="s">
        <v>615</v>
      </c>
      <c r="H247" s="118" t="s">
        <v>364</v>
      </c>
      <c r="I247" s="56">
        <f t="shared" si="6"/>
        <v>0</v>
      </c>
      <c r="J247" s="8">
        <f>J250</f>
        <v>0</v>
      </c>
      <c r="K247" s="8">
        <f>K253+K254</f>
        <v>0</v>
      </c>
      <c r="AG247" s="3"/>
      <c r="AH247" s="3"/>
      <c r="AI247" s="3"/>
      <c r="AJ247" s="3"/>
    </row>
    <row r="248" spans="2:36" ht="40.5" hidden="1">
      <c r="B248" s="18"/>
      <c r="C248" s="263"/>
      <c r="D248" s="102"/>
      <c r="E248" s="102"/>
      <c r="F248" s="108"/>
      <c r="G248" s="103" t="s">
        <v>953</v>
      </c>
      <c r="H248" s="104"/>
      <c r="I248" s="56"/>
      <c r="J248" s="8"/>
      <c r="K248" s="8"/>
      <c r="AG248" s="3"/>
      <c r="AH248" s="3"/>
      <c r="AI248" s="3"/>
      <c r="AJ248" s="3"/>
    </row>
    <row r="249" spans="2:36" ht="17.25" hidden="1">
      <c r="B249" s="18"/>
      <c r="C249" s="263"/>
      <c r="D249" s="102"/>
      <c r="E249" s="102"/>
      <c r="F249" s="108">
        <v>5112</v>
      </c>
      <c r="G249" s="55" t="s">
        <v>842</v>
      </c>
      <c r="H249" s="104"/>
      <c r="I249" s="56">
        <f t="shared" si="6"/>
        <v>0</v>
      </c>
      <c r="J249" s="8"/>
      <c r="K249" s="8"/>
      <c r="AG249" s="3"/>
      <c r="AH249" s="3"/>
      <c r="AI249" s="3"/>
      <c r="AJ249" s="3"/>
    </row>
    <row r="250" spans="2:36" ht="26.25" customHeight="1" hidden="1">
      <c r="B250" s="18"/>
      <c r="C250" s="263"/>
      <c r="D250" s="102"/>
      <c r="E250" s="102"/>
      <c r="F250" s="108">
        <v>4511</v>
      </c>
      <c r="G250" s="55" t="s">
        <v>960</v>
      </c>
      <c r="H250" s="104"/>
      <c r="I250" s="8">
        <f t="shared" si="6"/>
        <v>0</v>
      </c>
      <c r="J250" s="8">
        <v>0</v>
      </c>
      <c r="K250" s="8"/>
      <c r="AG250" s="3"/>
      <c r="AH250" s="3"/>
      <c r="AI250" s="3"/>
      <c r="AJ250" s="3"/>
    </row>
    <row r="251" spans="2:36" ht="15" customHeight="1" hidden="1">
      <c r="B251" s="18"/>
      <c r="C251" s="263"/>
      <c r="D251" s="102"/>
      <c r="E251" s="102"/>
      <c r="F251" s="108">
        <v>5112</v>
      </c>
      <c r="G251" s="55" t="s">
        <v>842</v>
      </c>
      <c r="H251" s="104"/>
      <c r="I251" s="56">
        <f>SUM(J251:K251)</f>
        <v>0</v>
      </c>
      <c r="J251" s="8"/>
      <c r="K251" s="8">
        <v>0</v>
      </c>
      <c r="AG251" s="3"/>
      <c r="AH251" s="3"/>
      <c r="AI251" s="133"/>
      <c r="AJ251" s="3"/>
    </row>
    <row r="252" spans="2:36" ht="15" customHeight="1" hidden="1">
      <c r="B252" s="18"/>
      <c r="C252" s="263"/>
      <c r="D252" s="102"/>
      <c r="E252" s="102"/>
      <c r="F252" s="108">
        <v>5112</v>
      </c>
      <c r="G252" s="55" t="s">
        <v>842</v>
      </c>
      <c r="H252" s="104"/>
      <c r="I252" s="56">
        <f>SUM(J252:K252)</f>
        <v>0</v>
      </c>
      <c r="J252" s="8"/>
      <c r="K252" s="8">
        <v>0</v>
      </c>
      <c r="AG252" s="3"/>
      <c r="AH252" s="3"/>
      <c r="AI252" s="133"/>
      <c r="AJ252" s="3"/>
    </row>
    <row r="253" spans="2:36" ht="15" customHeight="1" hidden="1">
      <c r="B253" s="18"/>
      <c r="C253" s="263"/>
      <c r="D253" s="102"/>
      <c r="E253" s="102"/>
      <c r="F253" s="108">
        <v>5112</v>
      </c>
      <c r="G253" s="55" t="s">
        <v>842</v>
      </c>
      <c r="H253" s="104"/>
      <c r="I253" s="56">
        <f>K253</f>
        <v>0</v>
      </c>
      <c r="J253" s="8">
        <f>SUM(J254)</f>
        <v>0</v>
      </c>
      <c r="K253" s="8">
        <v>0</v>
      </c>
      <c r="AG253" s="3"/>
      <c r="AH253" s="3"/>
      <c r="AI253" s="133"/>
      <c r="AJ253" s="3"/>
    </row>
    <row r="254" spans="2:36" ht="15" customHeight="1" hidden="1">
      <c r="B254" s="18"/>
      <c r="C254" s="263"/>
      <c r="D254" s="102"/>
      <c r="E254" s="102"/>
      <c r="F254" s="108">
        <v>5113</v>
      </c>
      <c r="G254" s="55" t="s">
        <v>843</v>
      </c>
      <c r="H254" s="104"/>
      <c r="I254" s="56">
        <f>K254</f>
        <v>0</v>
      </c>
      <c r="J254" s="8">
        <f>SUM(J255)</f>
        <v>0</v>
      </c>
      <c r="K254" s="8">
        <v>0</v>
      </c>
      <c r="AG254" s="3"/>
      <c r="AH254" s="3"/>
      <c r="AI254" s="133"/>
      <c r="AJ254" s="3"/>
    </row>
    <row r="255" spans="2:36" ht="27" hidden="1">
      <c r="B255" s="18">
        <v>2530</v>
      </c>
      <c r="C255" s="262" t="s">
        <v>170</v>
      </c>
      <c r="D255" s="88">
        <v>3</v>
      </c>
      <c r="E255" s="88">
        <v>0</v>
      </c>
      <c r="F255" s="112"/>
      <c r="G255" s="95" t="s">
        <v>616</v>
      </c>
      <c r="H255" s="96" t="s">
        <v>365</v>
      </c>
      <c r="I255" s="56">
        <f t="shared" si="6"/>
        <v>0</v>
      </c>
      <c r="J255" s="8">
        <f>SUM(J256)</f>
        <v>0</v>
      </c>
      <c r="K255" s="8">
        <f>SUM(K256)</f>
        <v>0</v>
      </c>
      <c r="AG255" s="3"/>
      <c r="AH255" s="3"/>
      <c r="AI255" s="3"/>
      <c r="AJ255" s="3"/>
    </row>
    <row r="256" spans="2:36" ht="15" customHeight="1" hidden="1">
      <c r="B256" s="18">
        <v>3531</v>
      </c>
      <c r="C256" s="263" t="s">
        <v>170</v>
      </c>
      <c r="D256" s="102">
        <v>3</v>
      </c>
      <c r="E256" s="102">
        <v>1</v>
      </c>
      <c r="F256" s="108"/>
      <c r="G256" s="103" t="s">
        <v>617</v>
      </c>
      <c r="H256" s="118" t="s">
        <v>366</v>
      </c>
      <c r="I256" s="56">
        <f t="shared" si="6"/>
        <v>0</v>
      </c>
      <c r="J256" s="8"/>
      <c r="K256" s="8">
        <v>0</v>
      </c>
      <c r="AG256" s="3"/>
      <c r="AH256" s="3"/>
      <c r="AI256" s="3"/>
      <c r="AJ256" s="3"/>
    </row>
    <row r="257" spans="2:36" ht="40.5" hidden="1">
      <c r="B257" s="18"/>
      <c r="C257" s="263"/>
      <c r="D257" s="102"/>
      <c r="E257" s="102"/>
      <c r="F257" s="108"/>
      <c r="G257" s="103" t="s">
        <v>953</v>
      </c>
      <c r="H257" s="104"/>
      <c r="I257" s="56">
        <f t="shared" si="6"/>
        <v>0</v>
      </c>
      <c r="J257" s="8"/>
      <c r="K257" s="8"/>
      <c r="AG257" s="3"/>
      <c r="AH257" s="3"/>
      <c r="AI257" s="3"/>
      <c r="AJ257" s="3"/>
    </row>
    <row r="258" spans="2:36" ht="27" hidden="1">
      <c r="B258" s="18">
        <v>2540</v>
      </c>
      <c r="C258" s="262" t="s">
        <v>170</v>
      </c>
      <c r="D258" s="88">
        <v>4</v>
      </c>
      <c r="E258" s="88">
        <v>0</v>
      </c>
      <c r="F258" s="112"/>
      <c r="G258" s="95" t="s">
        <v>618</v>
      </c>
      <c r="H258" s="96" t="s">
        <v>367</v>
      </c>
      <c r="I258" s="56">
        <f t="shared" si="6"/>
        <v>0</v>
      </c>
      <c r="J258" s="8">
        <f>SUM(J259)</f>
        <v>0</v>
      </c>
      <c r="K258" s="8">
        <f>SUM(K259)</f>
        <v>0</v>
      </c>
      <c r="AG258" s="3"/>
      <c r="AH258" s="3"/>
      <c r="AI258" s="3"/>
      <c r="AJ258" s="3"/>
    </row>
    <row r="259" spans="2:36" ht="25.5" customHeight="1" hidden="1">
      <c r="B259" s="18">
        <v>2541</v>
      </c>
      <c r="C259" s="263" t="s">
        <v>170</v>
      </c>
      <c r="D259" s="102">
        <v>4</v>
      </c>
      <c r="E259" s="102">
        <v>1</v>
      </c>
      <c r="F259" s="108"/>
      <c r="G259" s="103" t="s">
        <v>619</v>
      </c>
      <c r="H259" s="118" t="s">
        <v>368</v>
      </c>
      <c r="I259" s="56">
        <f t="shared" si="6"/>
        <v>0</v>
      </c>
      <c r="J259" s="8">
        <v>0</v>
      </c>
      <c r="K259" s="8">
        <v>0</v>
      </c>
      <c r="AG259" s="3"/>
      <c r="AH259" s="3"/>
      <c r="AI259" s="3"/>
      <c r="AJ259" s="3"/>
    </row>
    <row r="260" spans="2:36" ht="40.5" hidden="1">
      <c r="B260" s="18"/>
      <c r="C260" s="263"/>
      <c r="D260" s="102"/>
      <c r="E260" s="102"/>
      <c r="F260" s="108"/>
      <c r="G260" s="103" t="s">
        <v>953</v>
      </c>
      <c r="H260" s="104"/>
      <c r="I260" s="56">
        <f t="shared" si="6"/>
        <v>0</v>
      </c>
      <c r="J260" s="8"/>
      <c r="K260" s="8"/>
      <c r="AG260" s="3"/>
      <c r="AH260" s="3"/>
      <c r="AI260" s="3"/>
      <c r="AJ260" s="3"/>
    </row>
    <row r="261" spans="2:36" ht="30.75" customHeight="1" hidden="1">
      <c r="B261" s="18"/>
      <c r="C261" s="262" t="s">
        <v>170</v>
      </c>
      <c r="D261" s="88">
        <v>5</v>
      </c>
      <c r="E261" s="88">
        <v>0</v>
      </c>
      <c r="F261" s="112"/>
      <c r="G261" s="119" t="s">
        <v>620</v>
      </c>
      <c r="H261" s="104"/>
      <c r="I261" s="8">
        <f>K261</f>
        <v>0</v>
      </c>
      <c r="J261" s="8">
        <v>0</v>
      </c>
      <c r="K261" s="8">
        <f>K262</f>
        <v>0</v>
      </c>
      <c r="AG261" s="3"/>
      <c r="AH261" s="3"/>
      <c r="AI261" s="3"/>
      <c r="AJ261" s="3"/>
    </row>
    <row r="262" spans="2:36" ht="31.5" customHeight="1" hidden="1">
      <c r="B262" s="18"/>
      <c r="C262" s="263" t="s">
        <v>170</v>
      </c>
      <c r="D262" s="102">
        <v>5</v>
      </c>
      <c r="E262" s="102">
        <v>1</v>
      </c>
      <c r="F262" s="112"/>
      <c r="G262" s="103" t="s">
        <v>621</v>
      </c>
      <c r="H262" s="104"/>
      <c r="I262" s="56">
        <f>K262</f>
        <v>0</v>
      </c>
      <c r="J262" s="8">
        <v>0</v>
      </c>
      <c r="K262" s="8">
        <f>K264</f>
        <v>0</v>
      </c>
      <c r="AG262" s="3"/>
      <c r="AH262" s="3"/>
      <c r="AI262" s="3"/>
      <c r="AJ262" s="3"/>
    </row>
    <row r="263" spans="2:36" ht="40.5" customHeight="1" hidden="1">
      <c r="B263" s="18"/>
      <c r="C263" s="263"/>
      <c r="D263" s="102"/>
      <c r="E263" s="102"/>
      <c r="F263" s="108"/>
      <c r="G263" s="103" t="s">
        <v>953</v>
      </c>
      <c r="H263" s="104"/>
      <c r="I263" s="56"/>
      <c r="J263" s="8"/>
      <c r="K263" s="8"/>
      <c r="AG263" s="3"/>
      <c r="AH263" s="3"/>
      <c r="AI263" s="3"/>
      <c r="AJ263" s="3"/>
    </row>
    <row r="264" spans="2:36" ht="15" customHeight="1" hidden="1">
      <c r="B264" s="18"/>
      <c r="C264" s="263"/>
      <c r="D264" s="102"/>
      <c r="E264" s="102"/>
      <c r="F264" s="108">
        <v>5134</v>
      </c>
      <c r="G264" s="55" t="s">
        <v>852</v>
      </c>
      <c r="H264" s="104"/>
      <c r="I264" s="56">
        <f>SUM(J264:K264)</f>
        <v>0</v>
      </c>
      <c r="J264" s="8"/>
      <c r="K264" s="8"/>
      <c r="AG264" s="3"/>
      <c r="AH264" s="3"/>
      <c r="AI264" s="3"/>
      <c r="AJ264" s="3"/>
    </row>
    <row r="265" spans="2:36" ht="29.25" customHeight="1">
      <c r="B265" s="18">
        <v>2560</v>
      </c>
      <c r="C265" s="262" t="s">
        <v>170</v>
      </c>
      <c r="D265" s="88">
        <v>6</v>
      </c>
      <c r="E265" s="88">
        <v>0</v>
      </c>
      <c r="F265" s="112"/>
      <c r="G265" s="95" t="s">
        <v>622</v>
      </c>
      <c r="H265" s="96" t="s">
        <v>369</v>
      </c>
      <c r="I265" s="8">
        <f aca="true" t="shared" si="8" ref="I265:I319">SUM(J265:K265)</f>
        <v>4825</v>
      </c>
      <c r="J265" s="8">
        <f>SUM(J266)</f>
        <v>4825</v>
      </c>
      <c r="K265" s="8">
        <f>SUM(K266)</f>
        <v>0</v>
      </c>
      <c r="AG265" s="3"/>
      <c r="AH265" s="3"/>
      <c r="AI265" s="3"/>
      <c r="AJ265" s="3"/>
    </row>
    <row r="266" spans="2:36" ht="27" customHeight="1">
      <c r="B266" s="18">
        <v>2561</v>
      </c>
      <c r="C266" s="263" t="s">
        <v>170</v>
      </c>
      <c r="D266" s="102">
        <v>6</v>
      </c>
      <c r="E266" s="102">
        <v>1</v>
      </c>
      <c r="F266" s="108"/>
      <c r="G266" s="103" t="s">
        <v>623</v>
      </c>
      <c r="H266" s="118" t="s">
        <v>370</v>
      </c>
      <c r="I266" s="8">
        <f t="shared" si="8"/>
        <v>4825</v>
      </c>
      <c r="J266" s="8">
        <f>SUM(J268)</f>
        <v>4825</v>
      </c>
      <c r="K266" s="8">
        <f>SUM(K268)</f>
        <v>0</v>
      </c>
      <c r="AG266" s="3"/>
      <c r="AH266" s="3"/>
      <c r="AI266" s="3"/>
      <c r="AJ266" s="3"/>
    </row>
    <row r="267" spans="2:36" ht="40.5">
      <c r="B267" s="18"/>
      <c r="C267" s="263"/>
      <c r="D267" s="102"/>
      <c r="E267" s="102"/>
      <c r="F267" s="108"/>
      <c r="G267" s="103" t="s">
        <v>953</v>
      </c>
      <c r="H267" s="104"/>
      <c r="I267" s="56"/>
      <c r="J267" s="8"/>
      <c r="K267" s="8"/>
      <c r="AG267" s="3"/>
      <c r="AH267" s="3"/>
      <c r="AI267" s="3"/>
      <c r="AJ267" s="3"/>
    </row>
    <row r="268" spans="2:36" ht="17.25">
      <c r="B268" s="18"/>
      <c r="C268" s="263"/>
      <c r="D268" s="102"/>
      <c r="E268" s="102"/>
      <c r="F268" s="108">
        <v>4213</v>
      </c>
      <c r="G268" s="55" t="s">
        <v>744</v>
      </c>
      <c r="H268" s="104"/>
      <c r="I268" s="56">
        <f t="shared" si="8"/>
        <v>4825</v>
      </c>
      <c r="J268" s="8">
        <v>4825</v>
      </c>
      <c r="K268" s="8">
        <v>0</v>
      </c>
      <c r="AG268" s="3"/>
      <c r="AH268" s="3"/>
      <c r="AI268" s="3"/>
      <c r="AJ268" s="3"/>
    </row>
    <row r="269" spans="2:36" s="92" customFormat="1" ht="52.5" customHeight="1">
      <c r="B269" s="38">
        <v>2600</v>
      </c>
      <c r="C269" s="262" t="s">
        <v>171</v>
      </c>
      <c r="D269" s="88">
        <v>0</v>
      </c>
      <c r="E269" s="88">
        <v>0</v>
      </c>
      <c r="F269" s="112"/>
      <c r="G269" s="123" t="s">
        <v>977</v>
      </c>
      <c r="H269" s="120" t="s">
        <v>371</v>
      </c>
      <c r="I269" s="56">
        <f t="shared" si="8"/>
        <v>78128</v>
      </c>
      <c r="J269" s="56">
        <f>SUM(J270+J273+J277+J288+J301+J307)</f>
        <v>64028</v>
      </c>
      <c r="K269" s="56">
        <f>SUM(K270+K273+K277+K288+K301+K307)</f>
        <v>14100</v>
      </c>
      <c r="L269" s="91"/>
      <c r="M269" s="91"/>
      <c r="N269" s="91"/>
      <c r="O269" s="91"/>
      <c r="P269" s="69"/>
      <c r="R269" s="93"/>
      <c r="AG269" s="134"/>
      <c r="AH269" s="134"/>
      <c r="AI269" s="134"/>
      <c r="AJ269" s="134"/>
    </row>
    <row r="270" spans="2:36" ht="15" customHeight="1" hidden="1">
      <c r="B270" s="18">
        <v>2610</v>
      </c>
      <c r="C270" s="262" t="s">
        <v>171</v>
      </c>
      <c r="D270" s="88">
        <v>1</v>
      </c>
      <c r="E270" s="88">
        <v>0</v>
      </c>
      <c r="F270" s="112"/>
      <c r="G270" s="95" t="s">
        <v>625</v>
      </c>
      <c r="H270" s="96" t="s">
        <v>372</v>
      </c>
      <c r="I270" s="56">
        <f>SUM(J270:K270)</f>
        <v>0</v>
      </c>
      <c r="J270" s="8">
        <f>SUM(J271)</f>
        <v>0</v>
      </c>
      <c r="K270" s="8">
        <f>SUM(K271)</f>
        <v>0</v>
      </c>
      <c r="AG270" s="3"/>
      <c r="AH270" s="3"/>
      <c r="AI270" s="3"/>
      <c r="AJ270" s="3"/>
    </row>
    <row r="271" spans="2:36" ht="15" customHeight="1" hidden="1">
      <c r="B271" s="18">
        <v>2611</v>
      </c>
      <c r="C271" s="263" t="s">
        <v>171</v>
      </c>
      <c r="D271" s="102">
        <v>1</v>
      </c>
      <c r="E271" s="102">
        <v>1</v>
      </c>
      <c r="F271" s="108"/>
      <c r="G271" s="103" t="s">
        <v>626</v>
      </c>
      <c r="H271" s="118" t="s">
        <v>373</v>
      </c>
      <c r="I271" s="56">
        <f t="shared" si="8"/>
        <v>0</v>
      </c>
      <c r="J271" s="8"/>
      <c r="K271" s="8"/>
      <c r="AG271" s="3"/>
      <c r="AH271" s="3"/>
      <c r="AI271" s="3"/>
      <c r="AJ271" s="3"/>
    </row>
    <row r="272" spans="2:36" ht="40.5" hidden="1">
      <c r="B272" s="18"/>
      <c r="C272" s="263"/>
      <c r="D272" s="102"/>
      <c r="E272" s="102"/>
      <c r="F272" s="108"/>
      <c r="G272" s="103" t="s">
        <v>953</v>
      </c>
      <c r="H272" s="104"/>
      <c r="I272" s="56">
        <f t="shared" si="8"/>
        <v>0</v>
      </c>
      <c r="J272" s="8"/>
      <c r="K272" s="8"/>
      <c r="AG272" s="3"/>
      <c r="AH272" s="3"/>
      <c r="AI272" s="3"/>
      <c r="AJ272" s="3"/>
    </row>
    <row r="273" spans="2:36" ht="15" customHeight="1" hidden="1">
      <c r="B273" s="18">
        <v>2620</v>
      </c>
      <c r="C273" s="262" t="s">
        <v>171</v>
      </c>
      <c r="D273" s="88">
        <v>2</v>
      </c>
      <c r="E273" s="88">
        <v>0</v>
      </c>
      <c r="F273" s="112"/>
      <c r="G273" s="95" t="s">
        <v>627</v>
      </c>
      <c r="H273" s="96" t="s">
        <v>374</v>
      </c>
      <c r="I273" s="56">
        <f t="shared" si="8"/>
        <v>0</v>
      </c>
      <c r="J273" s="8">
        <f>SUM(J274)</f>
        <v>0</v>
      </c>
      <c r="K273" s="8">
        <f>SUM(K274)</f>
        <v>0</v>
      </c>
      <c r="AG273" s="3"/>
      <c r="AH273" s="3"/>
      <c r="AI273" s="3"/>
      <c r="AJ273" s="3"/>
    </row>
    <row r="274" spans="2:36" ht="15" customHeight="1" hidden="1">
      <c r="B274" s="18">
        <v>2621</v>
      </c>
      <c r="C274" s="263" t="s">
        <v>171</v>
      </c>
      <c r="D274" s="102">
        <v>2</v>
      </c>
      <c r="E274" s="102">
        <v>1</v>
      </c>
      <c r="F274" s="108"/>
      <c r="G274" s="103" t="s">
        <v>628</v>
      </c>
      <c r="H274" s="118" t="s">
        <v>375</v>
      </c>
      <c r="I274" s="56">
        <f t="shared" si="8"/>
        <v>0</v>
      </c>
      <c r="J274" s="8">
        <v>0</v>
      </c>
      <c r="K274" s="8">
        <f>K276</f>
        <v>0</v>
      </c>
      <c r="AG274" s="3"/>
      <c r="AH274" s="3"/>
      <c r="AI274" s="3"/>
      <c r="AJ274" s="3"/>
    </row>
    <row r="275" spans="2:36" ht="40.5" hidden="1">
      <c r="B275" s="18"/>
      <c r="C275" s="263"/>
      <c r="D275" s="102"/>
      <c r="E275" s="102"/>
      <c r="F275" s="108"/>
      <c r="G275" s="103" t="s">
        <v>953</v>
      </c>
      <c r="H275" s="104"/>
      <c r="I275" s="56">
        <f t="shared" si="8"/>
        <v>0</v>
      </c>
      <c r="J275" s="8"/>
      <c r="K275" s="8"/>
      <c r="AG275" s="3"/>
      <c r="AH275" s="3"/>
      <c r="AI275" s="3"/>
      <c r="AJ275" s="3"/>
    </row>
    <row r="276" spans="2:36" ht="17.25" hidden="1">
      <c r="B276" s="18"/>
      <c r="C276" s="263"/>
      <c r="D276" s="102"/>
      <c r="E276" s="102"/>
      <c r="F276" s="108">
        <v>5112</v>
      </c>
      <c r="G276" s="55" t="s">
        <v>842</v>
      </c>
      <c r="H276" s="104"/>
      <c r="I276" s="56">
        <f>SUM(J276:K276)</f>
        <v>0</v>
      </c>
      <c r="J276" s="8"/>
      <c r="K276" s="8">
        <v>0</v>
      </c>
      <c r="AG276" s="3"/>
      <c r="AH276" s="3"/>
      <c r="AI276" s="3"/>
      <c r="AJ276" s="3"/>
    </row>
    <row r="277" spans="2:36" ht="15" customHeight="1">
      <c r="B277" s="18">
        <v>2630</v>
      </c>
      <c r="C277" s="262" t="s">
        <v>171</v>
      </c>
      <c r="D277" s="88">
        <v>3</v>
      </c>
      <c r="E277" s="88">
        <v>0</v>
      </c>
      <c r="F277" s="112"/>
      <c r="G277" s="95" t="s">
        <v>629</v>
      </c>
      <c r="H277" s="96" t="s">
        <v>376</v>
      </c>
      <c r="I277" s="56">
        <f t="shared" si="8"/>
        <v>50945</v>
      </c>
      <c r="J277" s="8">
        <f>SUM(J278)</f>
        <v>44445</v>
      </c>
      <c r="K277" s="8">
        <f>SUM(K278)</f>
        <v>6500</v>
      </c>
      <c r="AG277" s="3"/>
      <c r="AH277" s="3"/>
      <c r="AI277" s="3"/>
      <c r="AJ277" s="3"/>
    </row>
    <row r="278" spans="2:36" ht="15" customHeight="1">
      <c r="B278" s="18">
        <v>2631</v>
      </c>
      <c r="C278" s="263" t="s">
        <v>171</v>
      </c>
      <c r="D278" s="102">
        <v>3</v>
      </c>
      <c r="E278" s="102">
        <v>1</v>
      </c>
      <c r="F278" s="108"/>
      <c r="G278" s="103" t="s">
        <v>630</v>
      </c>
      <c r="H278" s="135" t="s">
        <v>377</v>
      </c>
      <c r="I278" s="56">
        <f t="shared" si="8"/>
        <v>50945</v>
      </c>
      <c r="J278" s="8">
        <f>SUM(J281:J287)</f>
        <v>44445</v>
      </c>
      <c r="K278" s="8">
        <f>K284+K287+K286+K285</f>
        <v>6500</v>
      </c>
      <c r="AG278" s="3"/>
      <c r="AH278" s="3"/>
      <c r="AI278" s="3"/>
      <c r="AJ278" s="3"/>
    </row>
    <row r="279" spans="2:36" ht="40.5" hidden="1">
      <c r="B279" s="18"/>
      <c r="C279" s="263"/>
      <c r="D279" s="102"/>
      <c r="E279" s="102"/>
      <c r="F279" s="108"/>
      <c r="G279" s="103" t="s">
        <v>953</v>
      </c>
      <c r="H279" s="104"/>
      <c r="I279" s="56">
        <f t="shared" si="8"/>
        <v>0</v>
      </c>
      <c r="J279" s="8"/>
      <c r="K279" s="8"/>
      <c r="AG279" s="3"/>
      <c r="AH279" s="3"/>
      <c r="AI279" s="3"/>
      <c r="AJ279" s="3"/>
    </row>
    <row r="280" spans="2:36" ht="40.5">
      <c r="B280" s="18"/>
      <c r="C280" s="263"/>
      <c r="D280" s="102"/>
      <c r="E280" s="102"/>
      <c r="F280" s="108"/>
      <c r="G280" s="103" t="s">
        <v>953</v>
      </c>
      <c r="H280" s="104"/>
      <c r="I280" s="56"/>
      <c r="J280" s="8"/>
      <c r="K280" s="8"/>
      <c r="AG280" s="3"/>
      <c r="AH280" s="3"/>
      <c r="AI280" s="3"/>
      <c r="AJ280" s="3"/>
    </row>
    <row r="281" spans="2:36" ht="15" customHeight="1">
      <c r="B281" s="18"/>
      <c r="C281" s="263"/>
      <c r="D281" s="102"/>
      <c r="E281" s="102"/>
      <c r="F281" s="108">
        <v>4212</v>
      </c>
      <c r="G281" s="106" t="s">
        <v>743</v>
      </c>
      <c r="H281" s="104"/>
      <c r="I281" s="56">
        <f t="shared" si="8"/>
        <v>31105</v>
      </c>
      <c r="J281" s="8">
        <v>31105</v>
      </c>
      <c r="K281" s="8"/>
      <c r="AG281" s="3"/>
      <c r="AH281" s="3"/>
      <c r="AI281" s="3"/>
      <c r="AJ281" s="3"/>
    </row>
    <row r="282" spans="2:36" ht="15" customHeight="1">
      <c r="B282" s="18"/>
      <c r="C282" s="263"/>
      <c r="D282" s="102"/>
      <c r="E282" s="102"/>
      <c r="F282" s="108">
        <v>4239</v>
      </c>
      <c r="G282" s="55" t="s">
        <v>1028</v>
      </c>
      <c r="H282" s="104"/>
      <c r="I282" s="56">
        <f>J282</f>
        <v>360</v>
      </c>
      <c r="J282" s="8">
        <v>360</v>
      </c>
      <c r="K282" s="8"/>
      <c r="AG282" s="3"/>
      <c r="AH282" s="3"/>
      <c r="AI282" s="3"/>
      <c r="AJ282" s="3"/>
    </row>
    <row r="283" spans="2:37" ht="29.25" customHeight="1">
      <c r="B283" s="18"/>
      <c r="C283" s="263"/>
      <c r="D283" s="102"/>
      <c r="E283" s="102"/>
      <c r="F283" s="108">
        <v>4511</v>
      </c>
      <c r="G283" s="55" t="s">
        <v>787</v>
      </c>
      <c r="H283" s="104"/>
      <c r="I283" s="8">
        <f t="shared" si="8"/>
        <v>9480</v>
      </c>
      <c r="J283" s="8">
        <v>9480</v>
      </c>
      <c r="K283" s="8"/>
      <c r="AG283" s="3"/>
      <c r="AH283" s="3"/>
      <c r="AI283" s="3"/>
      <c r="AJ283" s="3"/>
      <c r="AK283" s="46"/>
    </row>
    <row r="284" spans="2:37" ht="44.25" customHeight="1">
      <c r="B284" s="18"/>
      <c r="C284" s="263"/>
      <c r="D284" s="102"/>
      <c r="E284" s="102"/>
      <c r="F284" s="108">
        <v>4655</v>
      </c>
      <c r="G284" s="55" t="s">
        <v>808</v>
      </c>
      <c r="H284" s="104"/>
      <c r="I284" s="8">
        <f>J284</f>
        <v>3500</v>
      </c>
      <c r="J284" s="8">
        <v>3500</v>
      </c>
      <c r="K284" s="8"/>
      <c r="AG284" s="3"/>
      <c r="AH284" s="3"/>
      <c r="AI284" s="3"/>
      <c r="AJ284" s="3"/>
      <c r="AK284" s="46"/>
    </row>
    <row r="285" spans="2:37" ht="18.75" customHeight="1">
      <c r="B285" s="18"/>
      <c r="C285" s="263"/>
      <c r="D285" s="102"/>
      <c r="E285" s="102"/>
      <c r="F285" s="108">
        <v>5112</v>
      </c>
      <c r="G285" s="55" t="s">
        <v>842</v>
      </c>
      <c r="H285" s="104"/>
      <c r="I285" s="8">
        <f>K285</f>
        <v>3500</v>
      </c>
      <c r="J285" s="8">
        <v>0</v>
      </c>
      <c r="K285" s="8">
        <v>3500</v>
      </c>
      <c r="AG285" s="3"/>
      <c r="AH285" s="3"/>
      <c r="AI285" s="3"/>
      <c r="AJ285" s="3"/>
      <c r="AK285" s="46"/>
    </row>
    <row r="286" spans="2:37" ht="27.75" customHeight="1">
      <c r="B286" s="18"/>
      <c r="C286" s="263"/>
      <c r="D286" s="102"/>
      <c r="E286" s="102"/>
      <c r="F286" s="108">
        <v>5113</v>
      </c>
      <c r="G286" s="55" t="s">
        <v>843</v>
      </c>
      <c r="H286" s="104"/>
      <c r="I286" s="8">
        <f>K286</f>
        <v>0</v>
      </c>
      <c r="J286" s="8"/>
      <c r="K286" s="8"/>
      <c r="AG286" s="3"/>
      <c r="AH286" s="3"/>
      <c r="AI286" s="3"/>
      <c r="AJ286" s="3"/>
      <c r="AK286" s="46"/>
    </row>
    <row r="287" spans="2:37" ht="15.75" customHeight="1">
      <c r="B287" s="18"/>
      <c r="C287" s="263"/>
      <c r="D287" s="102"/>
      <c r="E287" s="102"/>
      <c r="F287" s="108">
        <v>5129</v>
      </c>
      <c r="G287" s="111" t="s">
        <v>847</v>
      </c>
      <c r="H287" s="104"/>
      <c r="I287" s="8">
        <f>J287+K287</f>
        <v>3000</v>
      </c>
      <c r="J287" s="8">
        <v>0</v>
      </c>
      <c r="K287" s="8">
        <v>3000</v>
      </c>
      <c r="AG287" s="3"/>
      <c r="AH287" s="3"/>
      <c r="AI287" s="3"/>
      <c r="AJ287" s="3"/>
      <c r="AK287" s="46"/>
    </row>
    <row r="288" spans="2:37" ht="15" customHeight="1">
      <c r="B288" s="18">
        <v>2640</v>
      </c>
      <c r="C288" s="262" t="s">
        <v>171</v>
      </c>
      <c r="D288" s="88">
        <v>4</v>
      </c>
      <c r="E288" s="88">
        <v>0</v>
      </c>
      <c r="F288" s="112"/>
      <c r="G288" s="95" t="s">
        <v>631</v>
      </c>
      <c r="H288" s="96" t="s">
        <v>378</v>
      </c>
      <c r="I288" s="56">
        <f t="shared" si="8"/>
        <v>21983</v>
      </c>
      <c r="J288" s="8">
        <f>SUM(J289)</f>
        <v>19583</v>
      </c>
      <c r="K288" s="8">
        <f>SUM(K289)</f>
        <v>2400</v>
      </c>
      <c r="AG288" s="3"/>
      <c r="AH288" s="3"/>
      <c r="AI288" s="3"/>
      <c r="AJ288" s="3"/>
      <c r="AK288" s="46"/>
    </row>
    <row r="289" spans="2:37" ht="15" customHeight="1">
      <c r="B289" s="18">
        <v>2641</v>
      </c>
      <c r="C289" s="263" t="s">
        <v>171</v>
      </c>
      <c r="D289" s="102">
        <v>4</v>
      </c>
      <c r="E289" s="102">
        <v>1</v>
      </c>
      <c r="F289" s="108"/>
      <c r="G289" s="103" t="s">
        <v>632</v>
      </c>
      <c r="H289" s="118" t="s">
        <v>379</v>
      </c>
      <c r="I289" s="8">
        <f>SUM(J289:K289)</f>
        <v>21983</v>
      </c>
      <c r="J289" s="8">
        <f>SUM(J291:J296)</f>
        <v>19583</v>
      </c>
      <c r="K289" s="8">
        <f>K298+K299+K300</f>
        <v>2400</v>
      </c>
      <c r="AG289" s="126"/>
      <c r="AH289" s="126"/>
      <c r="AI289" s="126"/>
      <c r="AJ289" s="126"/>
      <c r="AK289" s="46"/>
    </row>
    <row r="290" spans="2:37" ht="40.5">
      <c r="B290" s="18"/>
      <c r="C290" s="263"/>
      <c r="D290" s="102"/>
      <c r="E290" s="102"/>
      <c r="F290" s="108"/>
      <c r="G290" s="103" t="s">
        <v>953</v>
      </c>
      <c r="H290" s="104"/>
      <c r="I290" s="56"/>
      <c r="J290" s="8"/>
      <c r="K290" s="8"/>
      <c r="AG290" s="3"/>
      <c r="AH290" s="3"/>
      <c r="AI290" s="3"/>
      <c r="AJ290" s="3"/>
      <c r="AK290" s="46"/>
    </row>
    <row r="291" spans="2:37" ht="17.25">
      <c r="B291" s="18"/>
      <c r="C291" s="263"/>
      <c r="D291" s="102"/>
      <c r="E291" s="102"/>
      <c r="F291" s="108">
        <v>4212</v>
      </c>
      <c r="G291" s="106" t="s">
        <v>743</v>
      </c>
      <c r="H291" s="104"/>
      <c r="I291" s="56">
        <f>SUM(J291:K291)</f>
        <v>15585</v>
      </c>
      <c r="J291" s="8">
        <v>15585</v>
      </c>
      <c r="K291" s="8">
        <v>0</v>
      </c>
      <c r="AF291" s="47"/>
      <c r="AG291" s="3"/>
      <c r="AH291" s="3"/>
      <c r="AI291" s="3"/>
      <c r="AJ291" s="3"/>
      <c r="AK291" s="46"/>
    </row>
    <row r="292" spans="2:37" ht="17.25" hidden="1">
      <c r="B292" s="18"/>
      <c r="C292" s="263"/>
      <c r="D292" s="102"/>
      <c r="E292" s="102"/>
      <c r="F292" s="108">
        <v>4239</v>
      </c>
      <c r="G292" s="55" t="s">
        <v>761</v>
      </c>
      <c r="H292" s="104"/>
      <c r="I292" s="56">
        <f>J292</f>
        <v>0</v>
      </c>
      <c r="J292" s="8"/>
      <c r="K292" s="8"/>
      <c r="R292" s="131"/>
      <c r="AF292" s="47"/>
      <c r="AG292" s="3"/>
      <c r="AH292" s="3"/>
      <c r="AI292" s="3"/>
      <c r="AJ292" s="3"/>
      <c r="AK292" s="46"/>
    </row>
    <row r="293" spans="2:37" ht="17.25" hidden="1">
      <c r="B293" s="18"/>
      <c r="C293" s="263"/>
      <c r="D293" s="102"/>
      <c r="E293" s="102"/>
      <c r="F293" s="108">
        <v>4267</v>
      </c>
      <c r="G293" s="55" t="s">
        <v>773</v>
      </c>
      <c r="H293" s="104"/>
      <c r="I293" s="56">
        <f>J293</f>
        <v>0</v>
      </c>
      <c r="J293" s="8"/>
      <c r="K293" s="8"/>
      <c r="R293" s="131"/>
      <c r="AF293" s="47"/>
      <c r="AG293" s="3"/>
      <c r="AH293" s="3"/>
      <c r="AI293" s="3"/>
      <c r="AJ293" s="3"/>
      <c r="AK293" s="46"/>
    </row>
    <row r="294" spans="2:37" ht="26.25" customHeight="1">
      <c r="B294" s="18"/>
      <c r="C294" s="263"/>
      <c r="D294" s="102"/>
      <c r="E294" s="102"/>
      <c r="F294" s="108">
        <v>4511</v>
      </c>
      <c r="G294" s="55" t="s">
        <v>787</v>
      </c>
      <c r="H294" s="104"/>
      <c r="I294" s="8">
        <f t="shared" si="8"/>
        <v>3998</v>
      </c>
      <c r="J294" s="8">
        <v>3998</v>
      </c>
      <c r="K294" s="8">
        <v>0</v>
      </c>
      <c r="O294" s="136"/>
      <c r="R294" s="131"/>
      <c r="AG294" s="126"/>
      <c r="AH294" s="3"/>
      <c r="AI294" s="3"/>
      <c r="AJ294" s="3"/>
      <c r="AK294" s="46"/>
    </row>
    <row r="295" spans="2:37" ht="17.25" hidden="1">
      <c r="B295" s="18"/>
      <c r="C295" s="263"/>
      <c r="D295" s="102"/>
      <c r="E295" s="102"/>
      <c r="F295" s="108">
        <v>5112</v>
      </c>
      <c r="G295" s="55" t="s">
        <v>842</v>
      </c>
      <c r="H295" s="104"/>
      <c r="I295" s="56">
        <f>SUM(J295:K295)</f>
        <v>0</v>
      </c>
      <c r="J295" s="8">
        <v>0</v>
      </c>
      <c r="K295" s="8"/>
      <c r="AG295" s="3"/>
      <c r="AH295" s="3"/>
      <c r="AI295" s="3"/>
      <c r="AJ295" s="3"/>
      <c r="AK295" s="46"/>
    </row>
    <row r="296" spans="2:37" ht="39.75" customHeight="1" hidden="1">
      <c r="B296" s="18"/>
      <c r="C296" s="263"/>
      <c r="D296" s="102"/>
      <c r="E296" s="102"/>
      <c r="F296" s="108">
        <v>4655</v>
      </c>
      <c r="G296" s="55" t="s">
        <v>808</v>
      </c>
      <c r="H296" s="104"/>
      <c r="I296" s="56">
        <f>J296</f>
        <v>0</v>
      </c>
      <c r="J296" s="137">
        <v>0</v>
      </c>
      <c r="K296" s="8"/>
      <c r="AG296" s="3"/>
      <c r="AH296" s="3"/>
      <c r="AI296" s="3"/>
      <c r="AJ296" s="3"/>
      <c r="AK296" s="46"/>
    </row>
    <row r="297" spans="2:37" ht="17.25" hidden="1">
      <c r="B297" s="18"/>
      <c r="C297" s="263"/>
      <c r="D297" s="102"/>
      <c r="E297" s="102"/>
      <c r="F297" s="108">
        <v>5112</v>
      </c>
      <c r="G297" s="55" t="s">
        <v>842</v>
      </c>
      <c r="H297" s="104"/>
      <c r="I297" s="56">
        <f>K297</f>
        <v>0</v>
      </c>
      <c r="J297" s="8"/>
      <c r="K297" s="8"/>
      <c r="AG297" s="3"/>
      <c r="AH297" s="3"/>
      <c r="AI297" s="3"/>
      <c r="AJ297" s="3"/>
      <c r="AK297" s="46"/>
    </row>
    <row r="298" spans="2:37" ht="17.25">
      <c r="B298" s="18"/>
      <c r="C298" s="263"/>
      <c r="D298" s="102"/>
      <c r="E298" s="102"/>
      <c r="F298" s="108">
        <v>5112</v>
      </c>
      <c r="G298" s="55" t="s">
        <v>842</v>
      </c>
      <c r="H298" s="104"/>
      <c r="I298" s="56">
        <f>K298</f>
        <v>0</v>
      </c>
      <c r="J298" s="8"/>
      <c r="K298" s="8"/>
      <c r="AG298" s="3"/>
      <c r="AH298" s="3"/>
      <c r="AI298" s="3"/>
      <c r="AJ298" s="3"/>
      <c r="AK298" s="46"/>
    </row>
    <row r="299" spans="2:37" ht="17.25">
      <c r="B299" s="18"/>
      <c r="C299" s="263"/>
      <c r="D299" s="102"/>
      <c r="E299" s="102"/>
      <c r="F299" s="108">
        <v>5221</v>
      </c>
      <c r="G299" s="111" t="s">
        <v>854</v>
      </c>
      <c r="H299" s="104"/>
      <c r="I299" s="56">
        <f>K299</f>
        <v>2400</v>
      </c>
      <c r="J299" s="8"/>
      <c r="K299" s="8">
        <v>2400</v>
      </c>
      <c r="AG299" s="3"/>
      <c r="AH299" s="3"/>
      <c r="AI299" s="3"/>
      <c r="AJ299" s="3"/>
      <c r="AK299" s="46"/>
    </row>
    <row r="300" spans="2:37" ht="17.25">
      <c r="B300" s="18"/>
      <c r="C300" s="263"/>
      <c r="D300" s="102"/>
      <c r="E300" s="102"/>
      <c r="F300" s="108">
        <v>5129</v>
      </c>
      <c r="G300" s="55" t="s">
        <v>847</v>
      </c>
      <c r="H300" s="104"/>
      <c r="I300" s="56">
        <f>K300</f>
        <v>0</v>
      </c>
      <c r="J300" s="8"/>
      <c r="K300" s="8"/>
      <c r="AG300" s="3"/>
      <c r="AH300" s="3"/>
      <c r="AI300" s="3"/>
      <c r="AJ300" s="3"/>
      <c r="AK300" s="46"/>
    </row>
    <row r="301" spans="2:37" ht="40.5" customHeight="1">
      <c r="B301" s="18">
        <v>2650</v>
      </c>
      <c r="C301" s="262" t="s">
        <v>171</v>
      </c>
      <c r="D301" s="88">
        <v>5</v>
      </c>
      <c r="E301" s="88">
        <v>0</v>
      </c>
      <c r="F301" s="112"/>
      <c r="G301" s="95" t="s">
        <v>961</v>
      </c>
      <c r="H301" s="96" t="s">
        <v>382</v>
      </c>
      <c r="I301" s="8">
        <f t="shared" si="8"/>
        <v>5200</v>
      </c>
      <c r="J301" s="8">
        <f>SUM(J302)</f>
        <v>0</v>
      </c>
      <c r="K301" s="8">
        <f>SUM(K302)</f>
        <v>5200</v>
      </c>
      <c r="AG301" s="3"/>
      <c r="AH301" s="3"/>
      <c r="AI301" s="3"/>
      <c r="AJ301" s="3"/>
      <c r="AK301" s="46"/>
    </row>
    <row r="302" spans="2:37" ht="40.5">
      <c r="B302" s="18">
        <v>2651</v>
      </c>
      <c r="C302" s="263" t="s">
        <v>171</v>
      </c>
      <c r="D302" s="102">
        <v>5</v>
      </c>
      <c r="E302" s="102">
        <v>1</v>
      </c>
      <c r="F302" s="108"/>
      <c r="G302" s="103" t="s">
        <v>634</v>
      </c>
      <c r="H302" s="118" t="s">
        <v>383</v>
      </c>
      <c r="I302" s="8">
        <f t="shared" si="8"/>
        <v>5200</v>
      </c>
      <c r="J302" s="8">
        <v>0</v>
      </c>
      <c r="K302" s="8">
        <f>K306</f>
        <v>5200</v>
      </c>
      <c r="AG302" s="3"/>
      <c r="AH302" s="3"/>
      <c r="AI302" s="3"/>
      <c r="AJ302" s="3"/>
      <c r="AK302" s="46"/>
    </row>
    <row r="303" spans="2:37" ht="40.5" hidden="1">
      <c r="B303" s="18"/>
      <c r="C303" s="263"/>
      <c r="D303" s="102"/>
      <c r="E303" s="102"/>
      <c r="F303" s="108"/>
      <c r="G303" s="103" t="s">
        <v>953</v>
      </c>
      <c r="H303" s="104"/>
      <c r="I303" s="56">
        <f t="shared" si="8"/>
        <v>0</v>
      </c>
      <c r="J303" s="8">
        <v>0</v>
      </c>
      <c r="K303" s="8"/>
      <c r="AG303" s="3"/>
      <c r="AH303" s="3"/>
      <c r="AI303" s="3"/>
      <c r="AJ303" s="3"/>
      <c r="AK303" s="46"/>
    </row>
    <row r="304" spans="2:36" ht="15" customHeight="1" hidden="1">
      <c r="B304" s="18"/>
      <c r="C304" s="263"/>
      <c r="D304" s="102"/>
      <c r="E304" s="102"/>
      <c r="F304" s="108">
        <v>5134</v>
      </c>
      <c r="G304" s="55" t="s">
        <v>852</v>
      </c>
      <c r="H304" s="104"/>
      <c r="I304" s="56">
        <f>SUM(J304:K304)</f>
        <v>0</v>
      </c>
      <c r="J304" s="8">
        <v>0</v>
      </c>
      <c r="K304" s="8">
        <v>0</v>
      </c>
      <c r="AG304" s="3"/>
      <c r="AH304" s="3"/>
      <c r="AI304" s="3"/>
      <c r="AJ304" s="3"/>
    </row>
    <row r="305" spans="2:36" ht="42.75" customHeight="1">
      <c r="B305" s="18"/>
      <c r="C305" s="263"/>
      <c r="D305" s="102"/>
      <c r="E305" s="102"/>
      <c r="F305" s="108"/>
      <c r="G305" s="103" t="s">
        <v>953</v>
      </c>
      <c r="H305" s="104"/>
      <c r="I305" s="56"/>
      <c r="J305" s="8"/>
      <c r="K305" s="8"/>
      <c r="AG305" s="3"/>
      <c r="AH305" s="3"/>
      <c r="AI305" s="3"/>
      <c r="AJ305" s="3"/>
    </row>
    <row r="306" spans="2:36" ht="15" customHeight="1">
      <c r="B306" s="18"/>
      <c r="C306" s="263"/>
      <c r="D306" s="102"/>
      <c r="E306" s="102"/>
      <c r="F306" s="108">
        <v>5134</v>
      </c>
      <c r="G306" s="55" t="s">
        <v>852</v>
      </c>
      <c r="H306" s="104"/>
      <c r="I306" s="56">
        <f>K306</f>
        <v>5200</v>
      </c>
      <c r="J306" s="8"/>
      <c r="K306" s="8">
        <v>5200</v>
      </c>
      <c r="AG306" s="3"/>
      <c r="AH306" s="3"/>
      <c r="AI306" s="3"/>
      <c r="AJ306" s="3"/>
    </row>
    <row r="307" spans="2:36" ht="40.5" hidden="1">
      <c r="B307" s="18">
        <v>2660</v>
      </c>
      <c r="C307" s="262" t="s">
        <v>171</v>
      </c>
      <c r="D307" s="88">
        <v>6</v>
      </c>
      <c r="E307" s="88">
        <v>0</v>
      </c>
      <c r="F307" s="112"/>
      <c r="G307" s="95" t="s">
        <v>635</v>
      </c>
      <c r="H307" s="122" t="s">
        <v>384</v>
      </c>
      <c r="I307" s="8">
        <f>SUM(J307:K307)</f>
        <v>0</v>
      </c>
      <c r="J307" s="8">
        <f>SUM(J308)</f>
        <v>0</v>
      </c>
      <c r="K307" s="8">
        <f>SUM(K308)</f>
        <v>0</v>
      </c>
      <c r="AG307" s="3"/>
      <c r="AH307" s="3"/>
      <c r="AI307" s="3"/>
      <c r="AJ307" s="3"/>
    </row>
    <row r="308" spans="2:36" ht="27.75" customHeight="1" hidden="1">
      <c r="B308" s="18">
        <v>2661</v>
      </c>
      <c r="C308" s="263" t="s">
        <v>171</v>
      </c>
      <c r="D308" s="102">
        <v>6</v>
      </c>
      <c r="E308" s="102">
        <v>1</v>
      </c>
      <c r="F308" s="108"/>
      <c r="G308" s="103" t="s">
        <v>636</v>
      </c>
      <c r="H308" s="118" t="s">
        <v>385</v>
      </c>
      <c r="I308" s="8">
        <f t="shared" si="8"/>
        <v>0</v>
      </c>
      <c r="J308" s="8">
        <f>SUM(J310)</f>
        <v>0</v>
      </c>
      <c r="K308" s="8">
        <f>K311</f>
        <v>0</v>
      </c>
      <c r="AG308" s="3"/>
      <c r="AH308" s="3"/>
      <c r="AI308" s="3"/>
      <c r="AJ308" s="3"/>
    </row>
    <row r="309" spans="2:36" ht="40.5" hidden="1">
      <c r="B309" s="18"/>
      <c r="C309" s="263"/>
      <c r="D309" s="102"/>
      <c r="E309" s="102"/>
      <c r="F309" s="108"/>
      <c r="G309" s="103" t="s">
        <v>953</v>
      </c>
      <c r="H309" s="104"/>
      <c r="I309" s="56">
        <f t="shared" si="8"/>
        <v>0</v>
      </c>
      <c r="J309" s="8"/>
      <c r="K309" s="8"/>
      <c r="AG309" s="3"/>
      <c r="AH309" s="3"/>
      <c r="AI309" s="3"/>
      <c r="AJ309" s="3"/>
    </row>
    <row r="310" spans="2:36" ht="30" customHeight="1" hidden="1">
      <c r="B310" s="18"/>
      <c r="C310" s="263"/>
      <c r="D310" s="102"/>
      <c r="E310" s="102"/>
      <c r="F310" s="117">
        <v>4251</v>
      </c>
      <c r="G310" s="55" t="s">
        <v>126</v>
      </c>
      <c r="H310" s="104"/>
      <c r="I310" s="8">
        <f>SUM(J310:K310)</f>
        <v>0</v>
      </c>
      <c r="J310" s="8">
        <v>0</v>
      </c>
      <c r="K310" s="8">
        <v>0</v>
      </c>
      <c r="AG310" s="3"/>
      <c r="AH310" s="3"/>
      <c r="AI310" s="3"/>
      <c r="AJ310" s="3"/>
    </row>
    <row r="311" spans="2:36" ht="16.5" customHeight="1" hidden="1">
      <c r="B311" s="18"/>
      <c r="C311" s="263"/>
      <c r="D311" s="102"/>
      <c r="E311" s="102"/>
      <c r="F311" s="117">
        <v>5112</v>
      </c>
      <c r="G311" s="55" t="s">
        <v>145</v>
      </c>
      <c r="H311" s="104"/>
      <c r="I311" s="8">
        <f>J311+K311</f>
        <v>0</v>
      </c>
      <c r="K311" s="8">
        <v>0</v>
      </c>
      <c r="AG311" s="3"/>
      <c r="AH311" s="3"/>
      <c r="AI311" s="3"/>
      <c r="AJ311" s="3"/>
    </row>
    <row r="312" spans="2:36" s="92" customFormat="1" ht="27" customHeight="1">
      <c r="B312" s="38">
        <v>2700</v>
      </c>
      <c r="C312" s="262" t="s">
        <v>172</v>
      </c>
      <c r="D312" s="88">
        <v>0</v>
      </c>
      <c r="E312" s="88">
        <v>0</v>
      </c>
      <c r="F312" s="112"/>
      <c r="G312" s="123" t="s">
        <v>978</v>
      </c>
      <c r="H312" s="120" t="s">
        <v>386</v>
      </c>
      <c r="I312" s="56">
        <f>SUM(J312:K312)</f>
        <v>1250</v>
      </c>
      <c r="J312" s="56">
        <f>SUM(J313+J320+J326+J335+J338+J341)</f>
        <v>1250</v>
      </c>
      <c r="K312" s="56">
        <f>SUM(K313+K320+K326+K335+K338+K341)</f>
        <v>0</v>
      </c>
      <c r="L312" s="91"/>
      <c r="M312" s="91"/>
      <c r="N312" s="91"/>
      <c r="O312" s="91"/>
      <c r="P312" s="69"/>
      <c r="R312" s="93"/>
      <c r="AG312" s="125"/>
      <c r="AH312" s="125"/>
      <c r="AI312" s="125"/>
      <c r="AJ312" s="125"/>
    </row>
    <row r="313" spans="2:36" ht="29.25" customHeight="1">
      <c r="B313" s="18">
        <v>2710</v>
      </c>
      <c r="C313" s="262" t="s">
        <v>172</v>
      </c>
      <c r="D313" s="88">
        <v>1</v>
      </c>
      <c r="E313" s="88">
        <v>0</v>
      </c>
      <c r="F313" s="112"/>
      <c r="G313" s="95" t="s">
        <v>638</v>
      </c>
      <c r="H313" s="96" t="s">
        <v>387</v>
      </c>
      <c r="I313" s="56">
        <f t="shared" si="8"/>
        <v>0</v>
      </c>
      <c r="J313" s="8">
        <f>SUM(J314+J316+J318)</f>
        <v>0</v>
      </c>
      <c r="K313" s="8">
        <f>SUM(K314+K316+K318)</f>
        <v>0</v>
      </c>
      <c r="AG313" s="3"/>
      <c r="AH313" s="3"/>
      <c r="AI313" s="3"/>
      <c r="AJ313" s="3"/>
    </row>
    <row r="314" spans="2:36" ht="15" customHeight="1" hidden="1">
      <c r="B314" s="18">
        <v>2711</v>
      </c>
      <c r="C314" s="263" t="s">
        <v>172</v>
      </c>
      <c r="D314" s="102">
        <v>1</v>
      </c>
      <c r="E314" s="102">
        <v>1</v>
      </c>
      <c r="F314" s="108"/>
      <c r="G314" s="103" t="s">
        <v>639</v>
      </c>
      <c r="H314" s="118" t="s">
        <v>388</v>
      </c>
      <c r="I314" s="56">
        <f t="shared" si="8"/>
        <v>0</v>
      </c>
      <c r="J314" s="8">
        <v>0</v>
      </c>
      <c r="K314" s="8">
        <v>0</v>
      </c>
      <c r="AG314" s="3"/>
      <c r="AH314" s="3"/>
      <c r="AI314" s="3"/>
      <c r="AJ314" s="3"/>
    </row>
    <row r="315" spans="2:36" ht="40.5" hidden="1">
      <c r="B315" s="18"/>
      <c r="C315" s="263"/>
      <c r="D315" s="102"/>
      <c r="E315" s="102"/>
      <c r="F315" s="108"/>
      <c r="G315" s="103" t="s">
        <v>953</v>
      </c>
      <c r="H315" s="104"/>
      <c r="I315" s="56">
        <f t="shared" si="8"/>
        <v>0</v>
      </c>
      <c r="J315" s="8"/>
      <c r="K315" s="8"/>
      <c r="AG315" s="3"/>
      <c r="AH315" s="3"/>
      <c r="AI315" s="3"/>
      <c r="AJ315" s="3"/>
    </row>
    <row r="316" spans="2:36" ht="15" customHeight="1" hidden="1">
      <c r="B316" s="18">
        <v>2712</v>
      </c>
      <c r="C316" s="263" t="s">
        <v>172</v>
      </c>
      <c r="D316" s="102">
        <v>1</v>
      </c>
      <c r="E316" s="102">
        <v>2</v>
      </c>
      <c r="F316" s="108"/>
      <c r="G316" s="103" t="s">
        <v>640</v>
      </c>
      <c r="H316" s="118" t="s">
        <v>389</v>
      </c>
      <c r="I316" s="56">
        <f t="shared" si="8"/>
        <v>0</v>
      </c>
      <c r="J316" s="8">
        <v>0</v>
      </c>
      <c r="K316" s="8">
        <v>0</v>
      </c>
      <c r="AG316" s="3"/>
      <c r="AH316" s="3"/>
      <c r="AI316" s="3"/>
      <c r="AJ316" s="3"/>
    </row>
    <row r="317" spans="2:36" ht="40.5" hidden="1">
      <c r="B317" s="18"/>
      <c r="C317" s="263"/>
      <c r="D317" s="102"/>
      <c r="E317" s="102"/>
      <c r="F317" s="108"/>
      <c r="G317" s="103" t="s">
        <v>953</v>
      </c>
      <c r="H317" s="104"/>
      <c r="I317" s="56">
        <f t="shared" si="8"/>
        <v>0</v>
      </c>
      <c r="J317" s="8"/>
      <c r="K317" s="8"/>
      <c r="AG317" s="3"/>
      <c r="AH317" s="3"/>
      <c r="AI317" s="3"/>
      <c r="AJ317" s="3"/>
    </row>
    <row r="318" spans="2:36" ht="15" customHeight="1" hidden="1">
      <c r="B318" s="18">
        <v>2713</v>
      </c>
      <c r="C318" s="263" t="s">
        <v>172</v>
      </c>
      <c r="D318" s="102">
        <v>1</v>
      </c>
      <c r="E318" s="102">
        <v>3</v>
      </c>
      <c r="F318" s="108"/>
      <c r="G318" s="103" t="s">
        <v>641</v>
      </c>
      <c r="H318" s="118" t="s">
        <v>390</v>
      </c>
      <c r="I318" s="56">
        <f t="shared" si="8"/>
        <v>0</v>
      </c>
      <c r="J318" s="8">
        <v>0</v>
      </c>
      <c r="K318" s="8">
        <v>0</v>
      </c>
      <c r="AG318" s="3"/>
      <c r="AH318" s="3"/>
      <c r="AI318" s="3"/>
      <c r="AJ318" s="3"/>
    </row>
    <row r="319" spans="2:36" ht="40.5" hidden="1">
      <c r="B319" s="18"/>
      <c r="C319" s="263"/>
      <c r="D319" s="102"/>
      <c r="E319" s="102"/>
      <c r="F319" s="108"/>
      <c r="G319" s="103" t="s">
        <v>953</v>
      </c>
      <c r="H319" s="104"/>
      <c r="I319" s="56">
        <f t="shared" si="8"/>
        <v>0</v>
      </c>
      <c r="J319" s="8"/>
      <c r="K319" s="8"/>
      <c r="AG319" s="3"/>
      <c r="AH319" s="3"/>
      <c r="AI319" s="3"/>
      <c r="AJ319" s="3"/>
    </row>
    <row r="320" spans="2:36" ht="15" customHeight="1">
      <c r="B320" s="18">
        <v>2720</v>
      </c>
      <c r="C320" s="262" t="s">
        <v>172</v>
      </c>
      <c r="D320" s="88">
        <v>2</v>
      </c>
      <c r="E320" s="88">
        <v>0</v>
      </c>
      <c r="F320" s="112"/>
      <c r="G320" s="95" t="s">
        <v>642</v>
      </c>
      <c r="H320" s="96" t="s">
        <v>391</v>
      </c>
      <c r="I320" s="8">
        <f>I321</f>
        <v>1250</v>
      </c>
      <c r="J320" s="8">
        <f>J321</f>
        <v>1250</v>
      </c>
      <c r="K320" s="8"/>
      <c r="AG320" s="3"/>
      <c r="AH320" s="3"/>
      <c r="AI320" s="3"/>
      <c r="AJ320" s="3"/>
    </row>
    <row r="321" spans="2:36" ht="15" customHeight="1">
      <c r="B321" s="18">
        <v>2721</v>
      </c>
      <c r="C321" s="263" t="s">
        <v>172</v>
      </c>
      <c r="D321" s="102">
        <v>2</v>
      </c>
      <c r="E321" s="102">
        <v>1</v>
      </c>
      <c r="F321" s="108"/>
      <c r="G321" s="103" t="s">
        <v>643</v>
      </c>
      <c r="H321" s="118" t="s">
        <v>392</v>
      </c>
      <c r="I321" s="20">
        <f aca="true" t="shared" si="9" ref="I321:I357">SUM(J321:K321)</f>
        <v>1250</v>
      </c>
      <c r="J321" s="8">
        <f>J324+J325</f>
        <v>1250</v>
      </c>
      <c r="K321" s="8"/>
      <c r="AG321" s="3"/>
      <c r="AH321" s="3"/>
      <c r="AI321" s="3"/>
      <c r="AJ321" s="3"/>
    </row>
    <row r="322" spans="2:36" ht="15" customHeight="1" hidden="1">
      <c r="B322" s="18">
        <v>2724</v>
      </c>
      <c r="C322" s="263" t="s">
        <v>172</v>
      </c>
      <c r="D322" s="102">
        <v>2</v>
      </c>
      <c r="E322" s="102">
        <v>4</v>
      </c>
      <c r="F322" s="108"/>
      <c r="G322" s="103" t="s">
        <v>646</v>
      </c>
      <c r="H322" s="118" t="s">
        <v>393</v>
      </c>
      <c r="I322" s="56">
        <f t="shared" si="9"/>
        <v>0</v>
      </c>
      <c r="J322" s="8">
        <v>0</v>
      </c>
      <c r="K322" s="8">
        <v>0</v>
      </c>
      <c r="AG322" s="3"/>
      <c r="AH322" s="3"/>
      <c r="AI322" s="3"/>
      <c r="AJ322" s="3"/>
    </row>
    <row r="323" spans="2:36" ht="40.5">
      <c r="B323" s="18"/>
      <c r="C323" s="263"/>
      <c r="D323" s="102"/>
      <c r="E323" s="102"/>
      <c r="F323" s="108"/>
      <c r="G323" s="103" t="s">
        <v>953</v>
      </c>
      <c r="H323" s="104"/>
      <c r="I323" s="56"/>
      <c r="J323" s="8"/>
      <c r="K323" s="8"/>
      <c r="AG323" s="3"/>
      <c r="AH323" s="3"/>
      <c r="AI323" s="3"/>
      <c r="AJ323" s="3"/>
    </row>
    <row r="324" spans="2:36" ht="40.5" customHeight="1">
      <c r="B324" s="18"/>
      <c r="C324" s="263"/>
      <c r="D324" s="102"/>
      <c r="E324" s="102"/>
      <c r="F324" s="108">
        <v>4637</v>
      </c>
      <c r="G324" s="138" t="s">
        <v>1013</v>
      </c>
      <c r="H324" s="104"/>
      <c r="I324" s="8">
        <f>J324</f>
        <v>250</v>
      </c>
      <c r="J324" s="8">
        <v>250</v>
      </c>
      <c r="K324" s="8"/>
      <c r="AG324" s="3"/>
      <c r="AH324" s="3"/>
      <c r="AI324" s="3"/>
      <c r="AJ324" s="3"/>
    </row>
    <row r="325" spans="2:36" ht="40.5" customHeight="1">
      <c r="B325" s="18"/>
      <c r="C325" s="263"/>
      <c r="D325" s="102"/>
      <c r="E325" s="102"/>
      <c r="F325" s="108">
        <v>4655</v>
      </c>
      <c r="G325" s="138" t="s">
        <v>808</v>
      </c>
      <c r="H325" s="104"/>
      <c r="I325" s="8">
        <f>J325</f>
        <v>1000</v>
      </c>
      <c r="J325" s="8">
        <v>1000</v>
      </c>
      <c r="K325" s="8"/>
      <c r="AG325" s="3"/>
      <c r="AH325" s="3"/>
      <c r="AI325" s="3"/>
      <c r="AJ325" s="3"/>
    </row>
    <row r="326" spans="2:36" ht="15" customHeight="1" hidden="1">
      <c r="B326" s="18">
        <v>2730</v>
      </c>
      <c r="C326" s="262" t="s">
        <v>172</v>
      </c>
      <c r="D326" s="88">
        <v>3</v>
      </c>
      <c r="E326" s="88">
        <v>0</v>
      </c>
      <c r="F326" s="112"/>
      <c r="G326" s="95" t="s">
        <v>647</v>
      </c>
      <c r="H326" s="96" t="s">
        <v>394</v>
      </c>
      <c r="I326" s="56">
        <f t="shared" si="9"/>
        <v>0</v>
      </c>
      <c r="J326" s="8">
        <f>SUM(J327,J329,J331,J333)</f>
        <v>0</v>
      </c>
      <c r="K326" s="8">
        <f>SUM(K327,K329,K331,K333)</f>
        <v>0</v>
      </c>
      <c r="AG326" s="3"/>
      <c r="AH326" s="3"/>
      <c r="AI326" s="3"/>
      <c r="AJ326" s="3"/>
    </row>
    <row r="327" spans="2:36" ht="15" customHeight="1" hidden="1">
      <c r="B327" s="18">
        <v>2731</v>
      </c>
      <c r="C327" s="263" t="s">
        <v>172</v>
      </c>
      <c r="D327" s="102">
        <v>3</v>
      </c>
      <c r="E327" s="102">
        <v>1</v>
      </c>
      <c r="F327" s="108"/>
      <c r="G327" s="103" t="s">
        <v>648</v>
      </c>
      <c r="H327" s="104" t="s">
        <v>395</v>
      </c>
      <c r="I327" s="56">
        <f t="shared" si="9"/>
        <v>0</v>
      </c>
      <c r="J327" s="8">
        <v>0</v>
      </c>
      <c r="K327" s="8">
        <v>0</v>
      </c>
      <c r="AG327" s="3"/>
      <c r="AH327" s="3"/>
      <c r="AI327" s="3"/>
      <c r="AJ327" s="3"/>
    </row>
    <row r="328" spans="2:36" ht="40.5" hidden="1">
      <c r="B328" s="18"/>
      <c r="C328" s="263"/>
      <c r="D328" s="102"/>
      <c r="E328" s="102"/>
      <c r="F328" s="108"/>
      <c r="G328" s="103" t="s">
        <v>953</v>
      </c>
      <c r="H328" s="104"/>
      <c r="I328" s="56">
        <f t="shared" si="9"/>
        <v>0</v>
      </c>
      <c r="J328" s="8"/>
      <c r="K328" s="8"/>
      <c r="AG328" s="3"/>
      <c r="AH328" s="3"/>
      <c r="AI328" s="3"/>
      <c r="AJ328" s="3"/>
    </row>
    <row r="329" spans="2:36" ht="24.75" customHeight="1" hidden="1">
      <c r="B329" s="18">
        <v>2732</v>
      </c>
      <c r="C329" s="263" t="s">
        <v>172</v>
      </c>
      <c r="D329" s="102">
        <v>3</v>
      </c>
      <c r="E329" s="102">
        <v>2</v>
      </c>
      <c r="F329" s="108"/>
      <c r="G329" s="103" t="s">
        <v>649</v>
      </c>
      <c r="H329" s="104" t="s">
        <v>396</v>
      </c>
      <c r="I329" s="56">
        <f t="shared" si="9"/>
        <v>0</v>
      </c>
      <c r="J329" s="8">
        <v>0</v>
      </c>
      <c r="K329" s="8">
        <v>0</v>
      </c>
      <c r="AG329" s="3"/>
      <c r="AH329" s="3"/>
      <c r="AI329" s="3"/>
      <c r="AJ329" s="3"/>
    </row>
    <row r="330" spans="2:36" ht="40.5" hidden="1">
      <c r="B330" s="18"/>
      <c r="C330" s="263"/>
      <c r="D330" s="102"/>
      <c r="E330" s="102"/>
      <c r="F330" s="108"/>
      <c r="G330" s="103" t="s">
        <v>953</v>
      </c>
      <c r="H330" s="104"/>
      <c r="I330" s="56">
        <f t="shared" si="9"/>
        <v>0</v>
      </c>
      <c r="J330" s="8"/>
      <c r="K330" s="8"/>
      <c r="AG330" s="3"/>
      <c r="AH330" s="3"/>
      <c r="AI330" s="3"/>
      <c r="AJ330" s="3"/>
    </row>
    <row r="331" spans="2:36" ht="25.5" customHeight="1" hidden="1">
      <c r="B331" s="18">
        <v>2733</v>
      </c>
      <c r="C331" s="263" t="s">
        <v>172</v>
      </c>
      <c r="D331" s="102">
        <v>3</v>
      </c>
      <c r="E331" s="102">
        <v>3</v>
      </c>
      <c r="F331" s="108"/>
      <c r="G331" s="103" t="s">
        <v>650</v>
      </c>
      <c r="H331" s="104" t="s">
        <v>397</v>
      </c>
      <c r="I331" s="56">
        <f t="shared" si="9"/>
        <v>0</v>
      </c>
      <c r="J331" s="8">
        <v>0</v>
      </c>
      <c r="K331" s="8">
        <v>0</v>
      </c>
      <c r="AG331" s="3"/>
      <c r="AH331" s="3"/>
      <c r="AI331" s="3"/>
      <c r="AJ331" s="3"/>
    </row>
    <row r="332" spans="2:36" ht="40.5" hidden="1">
      <c r="B332" s="18"/>
      <c r="C332" s="263"/>
      <c r="D332" s="102"/>
      <c r="E332" s="102"/>
      <c r="F332" s="108"/>
      <c r="G332" s="103" t="s">
        <v>953</v>
      </c>
      <c r="H332" s="104"/>
      <c r="I332" s="56">
        <f t="shared" si="9"/>
        <v>0</v>
      </c>
      <c r="J332" s="8"/>
      <c r="K332" s="8"/>
      <c r="AG332" s="3"/>
      <c r="AH332" s="3"/>
      <c r="AI332" s="3"/>
      <c r="AJ332" s="3"/>
    </row>
    <row r="333" spans="2:36" ht="27" hidden="1">
      <c r="B333" s="18">
        <v>2734</v>
      </c>
      <c r="C333" s="263" t="s">
        <v>172</v>
      </c>
      <c r="D333" s="102">
        <v>3</v>
      </c>
      <c r="E333" s="102">
        <v>4</v>
      </c>
      <c r="F333" s="108"/>
      <c r="G333" s="103" t="s">
        <v>651</v>
      </c>
      <c r="H333" s="104" t="s">
        <v>398</v>
      </c>
      <c r="I333" s="56">
        <f t="shared" si="9"/>
        <v>0</v>
      </c>
      <c r="J333" s="8">
        <v>0</v>
      </c>
      <c r="K333" s="8">
        <v>0</v>
      </c>
      <c r="AG333" s="3"/>
      <c r="AH333" s="3"/>
      <c r="AI333" s="3"/>
      <c r="AJ333" s="3"/>
    </row>
    <row r="334" spans="2:36" ht="40.5" hidden="1">
      <c r="B334" s="18"/>
      <c r="C334" s="263"/>
      <c r="D334" s="102"/>
      <c r="E334" s="102"/>
      <c r="F334" s="108"/>
      <c r="G334" s="103" t="s">
        <v>953</v>
      </c>
      <c r="H334" s="104"/>
      <c r="I334" s="56">
        <f t="shared" si="9"/>
        <v>0</v>
      </c>
      <c r="J334" s="8"/>
      <c r="K334" s="8"/>
      <c r="AG334" s="3"/>
      <c r="AH334" s="3"/>
      <c r="AI334" s="3"/>
      <c r="AJ334" s="3"/>
    </row>
    <row r="335" spans="2:36" ht="27" hidden="1">
      <c r="B335" s="18">
        <v>2740</v>
      </c>
      <c r="C335" s="262" t="s">
        <v>172</v>
      </c>
      <c r="D335" s="88">
        <v>4</v>
      </c>
      <c r="E335" s="88">
        <v>0</v>
      </c>
      <c r="F335" s="112"/>
      <c r="G335" s="95" t="s">
        <v>652</v>
      </c>
      <c r="H335" s="96" t="s">
        <v>0</v>
      </c>
      <c r="I335" s="56">
        <f t="shared" si="9"/>
        <v>0</v>
      </c>
      <c r="J335" s="8">
        <f>SUM(J336)</f>
        <v>0</v>
      </c>
      <c r="K335" s="8">
        <f>SUM(K336)</f>
        <v>0</v>
      </c>
      <c r="AG335" s="3"/>
      <c r="AH335" s="3"/>
      <c r="AI335" s="3"/>
      <c r="AJ335" s="3"/>
    </row>
    <row r="336" spans="2:36" ht="15" customHeight="1" hidden="1">
      <c r="B336" s="18">
        <v>2741</v>
      </c>
      <c r="C336" s="263" t="s">
        <v>172</v>
      </c>
      <c r="D336" s="102">
        <v>4</v>
      </c>
      <c r="E336" s="102">
        <v>1</v>
      </c>
      <c r="F336" s="108"/>
      <c r="G336" s="103" t="s">
        <v>653</v>
      </c>
      <c r="H336" s="118" t="s">
        <v>1</v>
      </c>
      <c r="I336" s="56">
        <f t="shared" si="9"/>
        <v>0</v>
      </c>
      <c r="J336" s="8">
        <v>0</v>
      </c>
      <c r="K336" s="8">
        <v>0</v>
      </c>
      <c r="AG336" s="3"/>
      <c r="AH336" s="3"/>
      <c r="AI336" s="3"/>
      <c r="AJ336" s="3"/>
    </row>
    <row r="337" spans="2:36" ht="40.5" hidden="1">
      <c r="B337" s="18"/>
      <c r="C337" s="263"/>
      <c r="D337" s="102"/>
      <c r="E337" s="102"/>
      <c r="F337" s="108"/>
      <c r="G337" s="103" t="s">
        <v>953</v>
      </c>
      <c r="H337" s="104"/>
      <c r="I337" s="56">
        <f t="shared" si="9"/>
        <v>0</v>
      </c>
      <c r="J337" s="8"/>
      <c r="K337" s="8"/>
      <c r="AG337" s="3"/>
      <c r="AH337" s="3"/>
      <c r="AI337" s="3"/>
      <c r="AJ337" s="3"/>
    </row>
    <row r="338" spans="2:36" ht="27" hidden="1">
      <c r="B338" s="18">
        <v>2750</v>
      </c>
      <c r="C338" s="262" t="s">
        <v>172</v>
      </c>
      <c r="D338" s="88">
        <v>5</v>
      </c>
      <c r="E338" s="88">
        <v>0</v>
      </c>
      <c r="F338" s="112"/>
      <c r="G338" s="95" t="s">
        <v>962</v>
      </c>
      <c r="H338" s="96" t="s">
        <v>2</v>
      </c>
      <c r="I338" s="56">
        <f t="shared" si="9"/>
        <v>0</v>
      </c>
      <c r="J338" s="8">
        <f>SUM(J339)</f>
        <v>0</v>
      </c>
      <c r="K338" s="8">
        <f>SUM(K339)</f>
        <v>0</v>
      </c>
      <c r="AG338" s="3"/>
      <c r="AH338" s="3"/>
      <c r="AI338" s="3"/>
      <c r="AJ338" s="3"/>
    </row>
    <row r="339" spans="2:36" ht="27" hidden="1">
      <c r="B339" s="18">
        <v>2751</v>
      </c>
      <c r="C339" s="263" t="s">
        <v>172</v>
      </c>
      <c r="D339" s="102">
        <v>5</v>
      </c>
      <c r="E339" s="102">
        <v>1</v>
      </c>
      <c r="F339" s="108"/>
      <c r="G339" s="103" t="s">
        <v>655</v>
      </c>
      <c r="H339" s="118" t="s">
        <v>2</v>
      </c>
      <c r="I339" s="56">
        <f t="shared" si="9"/>
        <v>0</v>
      </c>
      <c r="J339" s="8">
        <v>0</v>
      </c>
      <c r="K339" s="8">
        <v>0</v>
      </c>
      <c r="AG339" s="3"/>
      <c r="AH339" s="3"/>
      <c r="AI339" s="3"/>
      <c r="AJ339" s="3"/>
    </row>
    <row r="340" spans="2:36" ht="40.5" hidden="1">
      <c r="B340" s="18"/>
      <c r="C340" s="263"/>
      <c r="D340" s="102"/>
      <c r="E340" s="102"/>
      <c r="F340" s="108"/>
      <c r="G340" s="103" t="s">
        <v>953</v>
      </c>
      <c r="H340" s="104"/>
      <c r="I340" s="56">
        <f t="shared" si="9"/>
        <v>0</v>
      </c>
      <c r="J340" s="8"/>
      <c r="K340" s="8"/>
      <c r="AG340" s="3"/>
      <c r="AH340" s="3"/>
      <c r="AI340" s="3"/>
      <c r="AJ340" s="3"/>
    </row>
    <row r="341" spans="2:36" ht="21" customHeight="1" hidden="1">
      <c r="B341" s="18">
        <v>2760</v>
      </c>
      <c r="C341" s="262" t="s">
        <v>172</v>
      </c>
      <c r="D341" s="88">
        <v>6</v>
      </c>
      <c r="E341" s="88">
        <v>0</v>
      </c>
      <c r="F341" s="112"/>
      <c r="G341" s="95" t="s">
        <v>656</v>
      </c>
      <c r="H341" s="96" t="s">
        <v>3</v>
      </c>
      <c r="I341" s="37">
        <f t="shared" si="9"/>
        <v>0</v>
      </c>
      <c r="J341" s="8">
        <f>SUM(J342+J344)</f>
        <v>0</v>
      </c>
      <c r="K341" s="8">
        <f>SUM(K342+K344)</f>
        <v>0</v>
      </c>
      <c r="AG341" s="3"/>
      <c r="AH341" s="3"/>
      <c r="AI341" s="3"/>
      <c r="AJ341" s="3"/>
    </row>
    <row r="342" spans="2:36" ht="27" hidden="1">
      <c r="B342" s="18">
        <v>2761</v>
      </c>
      <c r="C342" s="263" t="s">
        <v>172</v>
      </c>
      <c r="D342" s="102">
        <v>6</v>
      </c>
      <c r="E342" s="102">
        <v>1</v>
      </c>
      <c r="F342" s="108"/>
      <c r="G342" s="103" t="s">
        <v>657</v>
      </c>
      <c r="H342" s="96"/>
      <c r="I342" s="56">
        <f t="shared" si="9"/>
        <v>0</v>
      </c>
      <c r="J342" s="8">
        <v>0</v>
      </c>
      <c r="K342" s="8">
        <v>0</v>
      </c>
      <c r="AG342" s="3"/>
      <c r="AH342" s="3"/>
      <c r="AI342" s="3"/>
      <c r="AJ342" s="3"/>
    </row>
    <row r="343" spans="2:36" ht="40.5" hidden="1">
      <c r="B343" s="18"/>
      <c r="C343" s="263"/>
      <c r="D343" s="102"/>
      <c r="E343" s="102"/>
      <c r="F343" s="108"/>
      <c r="G343" s="103" t="s">
        <v>953</v>
      </c>
      <c r="H343" s="104"/>
      <c r="I343" s="56"/>
      <c r="J343" s="8"/>
      <c r="K343" s="8"/>
      <c r="AG343" s="3"/>
      <c r="AH343" s="3"/>
      <c r="AI343" s="3"/>
      <c r="AJ343" s="3"/>
    </row>
    <row r="344" spans="2:36" ht="15" customHeight="1" hidden="1">
      <c r="B344" s="18">
        <v>2762</v>
      </c>
      <c r="C344" s="263" t="s">
        <v>172</v>
      </c>
      <c r="D344" s="102">
        <v>6</v>
      </c>
      <c r="E344" s="102">
        <v>2</v>
      </c>
      <c r="F344" s="108"/>
      <c r="G344" s="103" t="s">
        <v>658</v>
      </c>
      <c r="H344" s="118" t="s">
        <v>4</v>
      </c>
      <c r="I344" s="56">
        <f t="shared" si="9"/>
        <v>0</v>
      </c>
      <c r="J344" s="8">
        <f>J346+J347</f>
        <v>0</v>
      </c>
      <c r="K344" s="8">
        <v>0</v>
      </c>
      <c r="AG344" s="3"/>
      <c r="AH344" s="3"/>
      <c r="AI344" s="3"/>
      <c r="AJ344" s="3"/>
    </row>
    <row r="345" spans="2:36" ht="40.5" hidden="1">
      <c r="B345" s="18"/>
      <c r="C345" s="263"/>
      <c r="D345" s="102"/>
      <c r="E345" s="102"/>
      <c r="F345" s="108"/>
      <c r="G345" s="103" t="s">
        <v>953</v>
      </c>
      <c r="H345" s="104"/>
      <c r="I345" s="56"/>
      <c r="J345" s="8"/>
      <c r="K345" s="8"/>
      <c r="AG345" s="3"/>
      <c r="AH345" s="3"/>
      <c r="AI345" s="3"/>
      <c r="AJ345" s="3"/>
    </row>
    <row r="346" spans="2:36" ht="29.25" customHeight="1" hidden="1">
      <c r="B346" s="18"/>
      <c r="C346" s="263"/>
      <c r="D346" s="102"/>
      <c r="E346" s="102"/>
      <c r="F346" s="108">
        <v>4638</v>
      </c>
      <c r="G346" s="124" t="s">
        <v>801</v>
      </c>
      <c r="H346" s="104"/>
      <c r="I346" s="8">
        <f>J346</f>
        <v>0</v>
      </c>
      <c r="J346" s="8"/>
      <c r="K346" s="8"/>
      <c r="AG346" s="3"/>
      <c r="AH346" s="3"/>
      <c r="AI346" s="3"/>
      <c r="AJ346" s="3"/>
    </row>
    <row r="347" spans="2:36" ht="31.5" customHeight="1" hidden="1">
      <c r="B347" s="18"/>
      <c r="C347" s="263"/>
      <c r="D347" s="102"/>
      <c r="E347" s="102"/>
      <c r="F347" s="108">
        <v>4655</v>
      </c>
      <c r="G347" s="138" t="s">
        <v>883</v>
      </c>
      <c r="H347" s="104"/>
      <c r="I347" s="8">
        <f>J347</f>
        <v>0</v>
      </c>
      <c r="J347" s="8">
        <v>0</v>
      </c>
      <c r="K347" s="8"/>
      <c r="AG347" s="3"/>
      <c r="AH347" s="3"/>
      <c r="AI347" s="3"/>
      <c r="AJ347" s="3"/>
    </row>
    <row r="348" spans="2:36" ht="31.5" customHeight="1" hidden="1">
      <c r="B348" s="18"/>
      <c r="C348" s="263"/>
      <c r="D348" s="102"/>
      <c r="E348" s="102"/>
      <c r="F348" s="108">
        <v>4655</v>
      </c>
      <c r="G348" s="138" t="s">
        <v>808</v>
      </c>
      <c r="H348" s="104"/>
      <c r="I348" s="8">
        <f>J348</f>
        <v>0</v>
      </c>
      <c r="J348" s="8">
        <v>0</v>
      </c>
      <c r="K348" s="8"/>
      <c r="AG348" s="3"/>
      <c r="AH348" s="3"/>
      <c r="AI348" s="3"/>
      <c r="AJ348" s="3"/>
    </row>
    <row r="349" spans="2:36" s="92" customFormat="1" ht="40.5" customHeight="1">
      <c r="B349" s="38">
        <v>2800</v>
      </c>
      <c r="C349" s="262" t="s">
        <v>173</v>
      </c>
      <c r="D349" s="88">
        <v>0</v>
      </c>
      <c r="E349" s="88">
        <v>0</v>
      </c>
      <c r="F349" s="112"/>
      <c r="G349" s="123" t="s">
        <v>979</v>
      </c>
      <c r="H349" s="120" t="s">
        <v>5</v>
      </c>
      <c r="I349" s="56">
        <f t="shared" si="9"/>
        <v>531480</v>
      </c>
      <c r="J349" s="56">
        <f>SUM(J350+J357+J386+J395+J407+J411)</f>
        <v>6480</v>
      </c>
      <c r="K349" s="56">
        <f>SUM(K350+K357+K386+K395+K407+K411)</f>
        <v>525000</v>
      </c>
      <c r="L349" s="91"/>
      <c r="M349" s="91"/>
      <c r="N349" s="91"/>
      <c r="O349" s="91"/>
      <c r="P349" s="69"/>
      <c r="R349" s="93"/>
      <c r="AG349" s="121"/>
      <c r="AH349" s="121"/>
      <c r="AI349" s="121"/>
      <c r="AJ349" s="121"/>
    </row>
    <row r="350" spans="2:36" ht="15" customHeight="1">
      <c r="B350" s="18">
        <v>2810</v>
      </c>
      <c r="C350" s="263" t="s">
        <v>173</v>
      </c>
      <c r="D350" s="102">
        <v>1</v>
      </c>
      <c r="E350" s="102">
        <v>0</v>
      </c>
      <c r="F350" s="108"/>
      <c r="G350" s="95" t="s">
        <v>660</v>
      </c>
      <c r="H350" s="96" t="s">
        <v>6</v>
      </c>
      <c r="I350" s="56">
        <f t="shared" si="9"/>
        <v>250</v>
      </c>
      <c r="J350" s="8">
        <f>SUM(J351)</f>
        <v>250</v>
      </c>
      <c r="K350" s="8">
        <f>SUM(K351)</f>
        <v>0</v>
      </c>
      <c r="AG350" s="3"/>
      <c r="AH350" s="3"/>
      <c r="AI350" s="3"/>
      <c r="AJ350" s="3"/>
    </row>
    <row r="351" spans="2:36" ht="15" customHeight="1">
      <c r="B351" s="18">
        <v>2811</v>
      </c>
      <c r="C351" s="263" t="s">
        <v>173</v>
      </c>
      <c r="D351" s="102">
        <v>1</v>
      </c>
      <c r="E351" s="102">
        <v>1</v>
      </c>
      <c r="F351" s="108"/>
      <c r="G351" s="103" t="s">
        <v>661</v>
      </c>
      <c r="H351" s="118" t="s">
        <v>7</v>
      </c>
      <c r="I351" s="56">
        <f t="shared" si="9"/>
        <v>250</v>
      </c>
      <c r="J351" s="8">
        <f>J356</f>
        <v>250</v>
      </c>
      <c r="K351" s="8">
        <f>SUM(K353:K354)</f>
        <v>0</v>
      </c>
      <c r="AG351" s="3"/>
      <c r="AH351" s="3"/>
      <c r="AI351" s="3"/>
      <c r="AJ351" s="3"/>
    </row>
    <row r="352" spans="2:36" ht="40.5" hidden="1">
      <c r="B352" s="18"/>
      <c r="C352" s="263"/>
      <c r="D352" s="102"/>
      <c r="E352" s="102"/>
      <c r="F352" s="108"/>
      <c r="G352" s="103" t="s">
        <v>953</v>
      </c>
      <c r="H352" s="104"/>
      <c r="I352" s="56">
        <f t="shared" si="9"/>
        <v>0</v>
      </c>
      <c r="J352" s="8"/>
      <c r="K352" s="8"/>
      <c r="AG352" s="3"/>
      <c r="AH352" s="3"/>
      <c r="AI352" s="3"/>
      <c r="AJ352" s="3"/>
    </row>
    <row r="353" spans="2:36" ht="15" customHeight="1" hidden="1">
      <c r="B353" s="18"/>
      <c r="C353" s="263"/>
      <c r="D353" s="102"/>
      <c r="E353" s="102"/>
      <c r="F353" s="108">
        <v>4239</v>
      </c>
      <c r="G353" s="55" t="s">
        <v>761</v>
      </c>
      <c r="H353" s="104"/>
      <c r="I353" s="56">
        <f t="shared" si="9"/>
        <v>0</v>
      </c>
      <c r="J353" s="8"/>
      <c r="K353" s="8">
        <v>0</v>
      </c>
      <c r="AG353" s="3"/>
      <c r="AH353" s="3"/>
      <c r="AI353" s="3"/>
      <c r="AJ353" s="3"/>
    </row>
    <row r="354" spans="2:36" ht="27" hidden="1">
      <c r="B354" s="18"/>
      <c r="C354" s="263"/>
      <c r="D354" s="102"/>
      <c r="E354" s="102"/>
      <c r="F354" s="108">
        <v>4727</v>
      </c>
      <c r="G354" s="55" t="s">
        <v>818</v>
      </c>
      <c r="H354" s="104"/>
      <c r="I354" s="8">
        <f t="shared" si="9"/>
        <v>0</v>
      </c>
      <c r="J354" s="8"/>
      <c r="K354" s="8">
        <v>0</v>
      </c>
      <c r="AG354" s="3"/>
      <c r="AH354" s="3"/>
      <c r="AI354" s="3"/>
      <c r="AJ354" s="3"/>
    </row>
    <row r="355" spans="2:36" ht="40.5">
      <c r="B355" s="18"/>
      <c r="C355" s="263"/>
      <c r="D355" s="102"/>
      <c r="E355" s="102"/>
      <c r="F355" s="108"/>
      <c r="G355" s="103" t="s">
        <v>953</v>
      </c>
      <c r="H355" s="104"/>
      <c r="I355" s="8"/>
      <c r="J355" s="8"/>
      <c r="K355" s="8"/>
      <c r="AG355" s="3"/>
      <c r="AH355" s="3"/>
      <c r="AI355" s="3"/>
      <c r="AJ355" s="3"/>
    </row>
    <row r="356" spans="2:36" ht="17.25">
      <c r="B356" s="18"/>
      <c r="C356" s="263"/>
      <c r="D356" s="102"/>
      <c r="E356" s="102"/>
      <c r="F356" s="108">
        <v>4239</v>
      </c>
      <c r="G356" s="55" t="s">
        <v>761</v>
      </c>
      <c r="H356" s="104"/>
      <c r="I356" s="8">
        <f>J356</f>
        <v>250</v>
      </c>
      <c r="J356" s="8">
        <v>250</v>
      </c>
      <c r="K356" s="8"/>
      <c r="AG356" s="3"/>
      <c r="AH356" s="3"/>
      <c r="AI356" s="3"/>
      <c r="AJ356" s="3"/>
    </row>
    <row r="357" spans="2:36" ht="15" customHeight="1">
      <c r="B357" s="18">
        <v>2820</v>
      </c>
      <c r="C357" s="262" t="s">
        <v>173</v>
      </c>
      <c r="D357" s="88">
        <v>2</v>
      </c>
      <c r="E357" s="88">
        <v>0</v>
      </c>
      <c r="F357" s="112"/>
      <c r="G357" s="95" t="s">
        <v>662</v>
      </c>
      <c r="H357" s="96" t="s">
        <v>8</v>
      </c>
      <c r="I357" s="56">
        <f t="shared" si="9"/>
        <v>524070</v>
      </c>
      <c r="J357" s="8">
        <f>SUM(J358,J361,J363,J367,J376,J378,J381)</f>
        <v>4070</v>
      </c>
      <c r="K357" s="8">
        <f>SUM(K358,K361,K363,K367,K376,K378,K381)</f>
        <v>520000</v>
      </c>
      <c r="AG357" s="3"/>
      <c r="AH357" s="3"/>
      <c r="AI357" s="3"/>
      <c r="AJ357" s="3"/>
    </row>
    <row r="358" spans="2:36" ht="15" customHeight="1" hidden="1">
      <c r="B358" s="18">
        <v>2821</v>
      </c>
      <c r="C358" s="263" t="s">
        <v>173</v>
      </c>
      <c r="D358" s="102">
        <v>2</v>
      </c>
      <c r="E358" s="102">
        <v>1</v>
      </c>
      <c r="F358" s="108"/>
      <c r="G358" s="103" t="s">
        <v>663</v>
      </c>
      <c r="H358" s="96"/>
      <c r="I358" s="56">
        <f aca="true" t="shared" si="10" ref="I358:I411">SUM(J358:K358)</f>
        <v>0</v>
      </c>
      <c r="J358" s="8">
        <f>SUM(J360)</f>
        <v>0</v>
      </c>
      <c r="K358" s="8"/>
      <c r="AG358" s="3"/>
      <c r="AH358" s="3"/>
      <c r="AI358" s="3"/>
      <c r="AJ358" s="3"/>
    </row>
    <row r="359" spans="2:36" ht="40.5" hidden="1">
      <c r="B359" s="18"/>
      <c r="C359" s="263"/>
      <c r="D359" s="102"/>
      <c r="E359" s="102"/>
      <c r="F359" s="108"/>
      <c r="G359" s="103" t="s">
        <v>953</v>
      </c>
      <c r="H359" s="104"/>
      <c r="I359" s="56">
        <f t="shared" si="10"/>
        <v>0</v>
      </c>
      <c r="J359" s="8"/>
      <c r="K359" s="8"/>
      <c r="AG359" s="3"/>
      <c r="AH359" s="3"/>
      <c r="AI359" s="3"/>
      <c r="AJ359" s="3"/>
    </row>
    <row r="360" spans="2:36" ht="17.25" hidden="1">
      <c r="B360" s="18"/>
      <c r="C360" s="263"/>
      <c r="D360" s="102"/>
      <c r="E360" s="102"/>
      <c r="F360" s="139" t="s">
        <v>255</v>
      </c>
      <c r="G360" s="55" t="s">
        <v>127</v>
      </c>
      <c r="H360" s="104"/>
      <c r="I360" s="56">
        <f>SUM(J360:K360)</f>
        <v>0</v>
      </c>
      <c r="J360" s="56">
        <v>0</v>
      </c>
      <c r="K360" s="8">
        <v>0</v>
      </c>
      <c r="AG360" s="3"/>
      <c r="AH360" s="3"/>
      <c r="AI360" s="3"/>
      <c r="AJ360" s="3"/>
    </row>
    <row r="361" spans="2:36" ht="15" customHeight="1" hidden="1">
      <c r="B361" s="18">
        <v>2822</v>
      </c>
      <c r="C361" s="263" t="s">
        <v>173</v>
      </c>
      <c r="D361" s="102">
        <v>2</v>
      </c>
      <c r="E361" s="102">
        <v>2</v>
      </c>
      <c r="F361" s="108"/>
      <c r="G361" s="103" t="s">
        <v>664</v>
      </c>
      <c r="H361" s="96"/>
      <c r="I361" s="56">
        <f t="shared" si="10"/>
        <v>0</v>
      </c>
      <c r="J361" s="8">
        <v>0</v>
      </c>
      <c r="K361" s="8">
        <v>0</v>
      </c>
      <c r="AG361" s="3"/>
      <c r="AH361" s="3"/>
      <c r="AI361" s="3"/>
      <c r="AJ361" s="3"/>
    </row>
    <row r="362" spans="2:36" ht="40.5" hidden="1">
      <c r="B362" s="18"/>
      <c r="C362" s="263"/>
      <c r="D362" s="102"/>
      <c r="E362" s="102"/>
      <c r="F362" s="108"/>
      <c r="G362" s="103" t="s">
        <v>953</v>
      </c>
      <c r="H362" s="104"/>
      <c r="I362" s="56">
        <f t="shared" si="10"/>
        <v>0</v>
      </c>
      <c r="J362" s="8"/>
      <c r="K362" s="8"/>
      <c r="AG362" s="3"/>
      <c r="AH362" s="3"/>
      <c r="AI362" s="3"/>
      <c r="AJ362" s="3"/>
    </row>
    <row r="363" spans="2:36" ht="15" customHeight="1">
      <c r="B363" s="18">
        <v>2823</v>
      </c>
      <c r="C363" s="263" t="s">
        <v>173</v>
      </c>
      <c r="D363" s="102">
        <v>2</v>
      </c>
      <c r="E363" s="102">
        <v>3</v>
      </c>
      <c r="F363" s="108"/>
      <c r="G363" s="103" t="s">
        <v>665</v>
      </c>
      <c r="H363" s="118" t="s">
        <v>9</v>
      </c>
      <c r="I363" s="56">
        <f t="shared" si="10"/>
        <v>490000</v>
      </c>
      <c r="J363" s="8">
        <v>0</v>
      </c>
      <c r="K363" s="8">
        <f>K366</f>
        <v>490000</v>
      </c>
      <c r="AG363" s="3"/>
      <c r="AH363" s="3"/>
      <c r="AI363" s="3"/>
      <c r="AJ363" s="3"/>
    </row>
    <row r="364" spans="2:36" ht="40.5">
      <c r="B364" s="18"/>
      <c r="C364" s="263"/>
      <c r="D364" s="102"/>
      <c r="E364" s="102"/>
      <c r="F364" s="108"/>
      <c r="G364" s="103" t="s">
        <v>953</v>
      </c>
      <c r="H364" s="104"/>
      <c r="I364" s="56">
        <f t="shared" si="10"/>
        <v>0</v>
      </c>
      <c r="J364" s="8"/>
      <c r="K364" s="8"/>
      <c r="AG364" s="3"/>
      <c r="AH364" s="3"/>
      <c r="AI364" s="3"/>
      <c r="AJ364" s="3"/>
    </row>
    <row r="365" spans="2:36" ht="17.25" hidden="1">
      <c r="B365" s="18"/>
      <c r="C365" s="263"/>
      <c r="D365" s="102"/>
      <c r="E365" s="102"/>
      <c r="F365" s="108">
        <v>5112</v>
      </c>
      <c r="G365" s="55" t="s">
        <v>842</v>
      </c>
      <c r="H365" s="104"/>
      <c r="I365" s="56">
        <f>K365</f>
        <v>0</v>
      </c>
      <c r="J365" s="8">
        <v>0</v>
      </c>
      <c r="K365" s="8">
        <v>0</v>
      </c>
      <c r="AG365" s="3"/>
      <c r="AH365" s="3"/>
      <c r="AI365" s="3"/>
      <c r="AJ365" s="3"/>
    </row>
    <row r="366" spans="2:36" ht="17.25">
      <c r="B366" s="18"/>
      <c r="C366" s="263"/>
      <c r="D366" s="102"/>
      <c r="E366" s="102"/>
      <c r="F366" s="108">
        <v>5112</v>
      </c>
      <c r="G366" s="55" t="s">
        <v>842</v>
      </c>
      <c r="H366" s="104"/>
      <c r="I366" s="56">
        <f>K366</f>
        <v>490000</v>
      </c>
      <c r="J366" s="8"/>
      <c r="K366" s="8">
        <v>490000</v>
      </c>
      <c r="AG366" s="3"/>
      <c r="AH366" s="3"/>
      <c r="AI366" s="3"/>
      <c r="AJ366" s="3"/>
    </row>
    <row r="367" spans="2:36" ht="15" customHeight="1">
      <c r="B367" s="18">
        <v>2824</v>
      </c>
      <c r="C367" s="263" t="s">
        <v>173</v>
      </c>
      <c r="D367" s="102">
        <v>2</v>
      </c>
      <c r="E367" s="102">
        <v>4</v>
      </c>
      <c r="F367" s="108"/>
      <c r="G367" s="103" t="s">
        <v>666</v>
      </c>
      <c r="H367" s="118"/>
      <c r="I367" s="56">
        <f t="shared" si="10"/>
        <v>4070</v>
      </c>
      <c r="J367" s="8">
        <f>J370+J371+J372+J373+J374+J375+J385</f>
        <v>4070</v>
      </c>
      <c r="K367" s="8">
        <f>K380</f>
        <v>0</v>
      </c>
      <c r="AG367" s="3"/>
      <c r="AH367" s="3"/>
      <c r="AI367" s="3"/>
      <c r="AJ367" s="3"/>
    </row>
    <row r="368" spans="2:36" ht="40.5" hidden="1">
      <c r="B368" s="18"/>
      <c r="C368" s="263"/>
      <c r="D368" s="102"/>
      <c r="E368" s="102"/>
      <c r="F368" s="108"/>
      <c r="G368" s="103" t="s">
        <v>953</v>
      </c>
      <c r="H368" s="104"/>
      <c r="I368" s="56">
        <f t="shared" si="10"/>
        <v>0</v>
      </c>
      <c r="J368" s="8"/>
      <c r="K368" s="8"/>
      <c r="P368" s="110"/>
      <c r="AG368" s="3"/>
      <c r="AH368" s="3"/>
      <c r="AI368" s="3"/>
      <c r="AJ368" s="3"/>
    </row>
    <row r="369" spans="2:36" ht="40.5">
      <c r="B369" s="18"/>
      <c r="C369" s="263"/>
      <c r="D369" s="102"/>
      <c r="E369" s="102"/>
      <c r="F369" s="108"/>
      <c r="G369" s="103" t="s">
        <v>953</v>
      </c>
      <c r="H369" s="104"/>
      <c r="I369" s="56"/>
      <c r="J369" s="8"/>
      <c r="K369" s="8"/>
      <c r="P369" s="110"/>
      <c r="AG369" s="3"/>
      <c r="AH369" s="3"/>
      <c r="AI369" s="3"/>
      <c r="AJ369" s="3"/>
    </row>
    <row r="370" spans="2:36" ht="17.25">
      <c r="B370" s="18"/>
      <c r="C370" s="263"/>
      <c r="D370" s="102"/>
      <c r="E370" s="102"/>
      <c r="F370" s="108">
        <v>4216</v>
      </c>
      <c r="G370" s="55" t="s">
        <v>747</v>
      </c>
      <c r="H370" s="104"/>
      <c r="I370" s="56">
        <f>J370</f>
        <v>80</v>
      </c>
      <c r="J370" s="8">
        <v>80</v>
      </c>
      <c r="K370" s="8"/>
      <c r="P370" s="110"/>
      <c r="AG370" s="3"/>
      <c r="AH370" s="3"/>
      <c r="AI370" s="3"/>
      <c r="AJ370" s="3"/>
    </row>
    <row r="371" spans="2:36" ht="15" customHeight="1">
      <c r="B371" s="18"/>
      <c r="C371" s="263"/>
      <c r="D371" s="102"/>
      <c r="E371" s="102"/>
      <c r="F371" s="108">
        <v>4239</v>
      </c>
      <c r="G371" s="55" t="s">
        <v>761</v>
      </c>
      <c r="H371" s="104"/>
      <c r="I371" s="56">
        <f t="shared" si="10"/>
        <v>1560</v>
      </c>
      <c r="J371" s="8">
        <v>1560</v>
      </c>
      <c r="K371" s="8">
        <v>0</v>
      </c>
      <c r="P371" s="110"/>
      <c r="AG371" s="3"/>
      <c r="AH371" s="3"/>
      <c r="AI371" s="3"/>
      <c r="AJ371" s="3"/>
    </row>
    <row r="372" spans="2:36" ht="15" customHeight="1">
      <c r="B372" s="18"/>
      <c r="C372" s="263"/>
      <c r="D372" s="102"/>
      <c r="E372" s="102"/>
      <c r="F372" s="108">
        <v>4267</v>
      </c>
      <c r="G372" s="55" t="s">
        <v>773</v>
      </c>
      <c r="H372" s="104"/>
      <c r="I372" s="56">
        <f>J372</f>
        <v>450</v>
      </c>
      <c r="J372" s="8">
        <v>450</v>
      </c>
      <c r="K372" s="8"/>
      <c r="P372" s="110"/>
      <c r="AG372" s="3"/>
      <c r="AH372" s="3"/>
      <c r="AI372" s="3"/>
      <c r="AJ372" s="3"/>
    </row>
    <row r="373" spans="2:36" ht="15" customHeight="1">
      <c r="B373" s="18"/>
      <c r="C373" s="263"/>
      <c r="D373" s="102"/>
      <c r="E373" s="102"/>
      <c r="F373" s="108">
        <v>4269</v>
      </c>
      <c r="G373" s="55" t="s">
        <v>963</v>
      </c>
      <c r="H373" s="104"/>
      <c r="I373" s="56">
        <f t="shared" si="10"/>
        <v>1980</v>
      </c>
      <c r="J373" s="8">
        <v>1980</v>
      </c>
      <c r="K373" s="8"/>
      <c r="P373" s="110"/>
      <c r="AG373" s="3"/>
      <c r="AH373" s="3"/>
      <c r="AI373" s="3"/>
      <c r="AJ373" s="3"/>
    </row>
    <row r="374" spans="2:36" ht="15" customHeight="1" hidden="1">
      <c r="B374" s="18"/>
      <c r="C374" s="263"/>
      <c r="D374" s="102"/>
      <c r="E374" s="102"/>
      <c r="F374" s="108">
        <v>4639</v>
      </c>
      <c r="G374" s="22" t="s">
        <v>964</v>
      </c>
      <c r="H374" s="104"/>
      <c r="I374" s="8">
        <f>J374</f>
        <v>0</v>
      </c>
      <c r="J374" s="8">
        <v>0</v>
      </c>
      <c r="K374" s="8"/>
      <c r="P374" s="110"/>
      <c r="AG374" s="3"/>
      <c r="AH374" s="3"/>
      <c r="AI374" s="3"/>
      <c r="AJ374" s="3"/>
    </row>
    <row r="375" spans="2:36" ht="30" customHeight="1" hidden="1">
      <c r="B375" s="18"/>
      <c r="C375" s="263"/>
      <c r="D375" s="102"/>
      <c r="E375" s="102"/>
      <c r="F375" s="108">
        <v>4819</v>
      </c>
      <c r="G375" s="55" t="s">
        <v>825</v>
      </c>
      <c r="H375" s="104"/>
      <c r="I375" s="8">
        <f>J375</f>
        <v>0</v>
      </c>
      <c r="J375" s="8">
        <v>0</v>
      </c>
      <c r="K375" s="8"/>
      <c r="P375" s="110"/>
      <c r="AG375" s="3"/>
      <c r="AH375" s="3"/>
      <c r="AI375" s="3"/>
      <c r="AJ375" s="3"/>
    </row>
    <row r="376" spans="2:36" ht="15" customHeight="1" hidden="1">
      <c r="B376" s="18">
        <v>2825</v>
      </c>
      <c r="C376" s="263" t="s">
        <v>173</v>
      </c>
      <c r="D376" s="102">
        <v>2</v>
      </c>
      <c r="E376" s="102">
        <v>5</v>
      </c>
      <c r="F376" s="108"/>
      <c r="G376" s="103" t="s">
        <v>667</v>
      </c>
      <c r="H376" s="118"/>
      <c r="I376" s="56">
        <f t="shared" si="10"/>
        <v>0</v>
      </c>
      <c r="J376" s="8">
        <v>0</v>
      </c>
      <c r="K376" s="8">
        <v>0</v>
      </c>
      <c r="P376" s="110"/>
      <c r="AG376" s="3"/>
      <c r="AH376" s="3"/>
      <c r="AI376" s="3"/>
      <c r="AJ376" s="3"/>
    </row>
    <row r="377" spans="2:36" ht="40.5" hidden="1">
      <c r="B377" s="18"/>
      <c r="C377" s="263"/>
      <c r="D377" s="102"/>
      <c r="E377" s="102"/>
      <c r="F377" s="108"/>
      <c r="G377" s="103" t="s">
        <v>953</v>
      </c>
      <c r="H377" s="104"/>
      <c r="I377" s="56">
        <f t="shared" si="10"/>
        <v>0</v>
      </c>
      <c r="J377" s="8"/>
      <c r="K377" s="8"/>
      <c r="P377" s="110"/>
      <c r="AG377" s="3"/>
      <c r="AH377" s="3"/>
      <c r="AI377" s="3"/>
      <c r="AJ377" s="3"/>
    </row>
    <row r="378" spans="2:36" ht="15" customHeight="1" hidden="1">
      <c r="B378" s="18">
        <v>2826</v>
      </c>
      <c r="C378" s="263" t="s">
        <v>173</v>
      </c>
      <c r="D378" s="102">
        <v>2</v>
      </c>
      <c r="E378" s="102">
        <v>6</v>
      </c>
      <c r="F378" s="108"/>
      <c r="G378" s="103" t="s">
        <v>668</v>
      </c>
      <c r="H378" s="118"/>
      <c r="I378" s="56">
        <f t="shared" si="10"/>
        <v>0</v>
      </c>
      <c r="J378" s="8">
        <v>0</v>
      </c>
      <c r="K378" s="8">
        <v>0</v>
      </c>
      <c r="AG378" s="3"/>
      <c r="AH378" s="3"/>
      <c r="AI378" s="3"/>
      <c r="AJ378" s="3"/>
    </row>
    <row r="379" spans="2:36" ht="40.5" hidden="1">
      <c r="B379" s="18"/>
      <c r="C379" s="263"/>
      <c r="D379" s="102"/>
      <c r="E379" s="102"/>
      <c r="F379" s="108"/>
      <c r="G379" s="103" t="s">
        <v>953</v>
      </c>
      <c r="H379" s="104"/>
      <c r="I379" s="56">
        <f t="shared" si="10"/>
        <v>0</v>
      </c>
      <c r="J379" s="8"/>
      <c r="K379" s="8"/>
      <c r="AG379" s="3"/>
      <c r="AH379" s="3"/>
      <c r="AI379" s="3"/>
      <c r="AJ379" s="3"/>
    </row>
    <row r="380" spans="2:36" ht="17.25">
      <c r="B380" s="18"/>
      <c r="C380" s="263"/>
      <c r="D380" s="102"/>
      <c r="E380" s="102"/>
      <c r="F380" s="108">
        <v>5112</v>
      </c>
      <c r="G380" s="55" t="s">
        <v>842</v>
      </c>
      <c r="H380" s="104"/>
      <c r="I380" s="56">
        <f>K380</f>
        <v>0</v>
      </c>
      <c r="J380" s="8">
        <v>0</v>
      </c>
      <c r="K380" s="8"/>
      <c r="AG380" s="3"/>
      <c r="AH380" s="3"/>
      <c r="AI380" s="3"/>
      <c r="AJ380" s="3"/>
    </row>
    <row r="381" spans="2:36" ht="27">
      <c r="B381" s="18">
        <v>2827</v>
      </c>
      <c r="C381" s="263" t="s">
        <v>173</v>
      </c>
      <c r="D381" s="102">
        <v>2</v>
      </c>
      <c r="E381" s="102">
        <v>7</v>
      </c>
      <c r="F381" s="108"/>
      <c r="G381" s="119" t="s">
        <v>669</v>
      </c>
      <c r="H381" s="118"/>
      <c r="I381" s="8">
        <f t="shared" si="10"/>
        <v>30000</v>
      </c>
      <c r="J381" s="8">
        <f>J383</f>
        <v>0</v>
      </c>
      <c r="K381" s="8">
        <f>K384</f>
        <v>30000</v>
      </c>
      <c r="AG381" s="3"/>
      <c r="AH381" s="3"/>
      <c r="AI381" s="3"/>
      <c r="AJ381" s="3"/>
    </row>
    <row r="382" spans="2:36" ht="40.5">
      <c r="B382" s="18"/>
      <c r="C382" s="263"/>
      <c r="D382" s="102"/>
      <c r="E382" s="102"/>
      <c r="F382" s="108"/>
      <c r="G382" s="103" t="s">
        <v>953</v>
      </c>
      <c r="H382" s="104"/>
      <c r="I382" s="56"/>
      <c r="J382" s="8"/>
      <c r="K382" s="8"/>
      <c r="AG382" s="3"/>
      <c r="AH382" s="3"/>
      <c r="AI382" s="3"/>
      <c r="AJ382" s="3"/>
    </row>
    <row r="383" spans="2:36" ht="26.25" customHeight="1">
      <c r="B383" s="18"/>
      <c r="C383" s="263"/>
      <c r="D383" s="102"/>
      <c r="E383" s="102"/>
      <c r="F383" s="108">
        <v>4511</v>
      </c>
      <c r="G383" s="149" t="s">
        <v>787</v>
      </c>
      <c r="H383" s="104"/>
      <c r="I383" s="8">
        <f t="shared" si="10"/>
        <v>0</v>
      </c>
      <c r="J383" s="8">
        <v>0</v>
      </c>
      <c r="K383" s="8">
        <v>0</v>
      </c>
      <c r="AG383" s="3"/>
      <c r="AH383" s="3"/>
      <c r="AI383" s="3"/>
      <c r="AJ383" s="3"/>
    </row>
    <row r="384" spans="2:36" ht="26.25" customHeight="1">
      <c r="B384" s="18"/>
      <c r="C384" s="263"/>
      <c r="D384" s="102"/>
      <c r="E384" s="102"/>
      <c r="F384" s="108">
        <v>5113</v>
      </c>
      <c r="G384" s="55" t="s">
        <v>843</v>
      </c>
      <c r="H384" s="104"/>
      <c r="I384" s="8">
        <f t="shared" si="10"/>
        <v>30000</v>
      </c>
      <c r="J384" s="8"/>
      <c r="K384" s="8">
        <v>30000</v>
      </c>
      <c r="AG384" s="3"/>
      <c r="AH384" s="3"/>
      <c r="AI384" s="3"/>
      <c r="AJ384" s="3"/>
    </row>
    <row r="385" spans="2:36" ht="19.5" customHeight="1" hidden="1">
      <c r="B385" s="18"/>
      <c r="C385" s="263"/>
      <c r="D385" s="102"/>
      <c r="E385" s="102"/>
      <c r="F385" s="108">
        <v>4657</v>
      </c>
      <c r="G385" s="149" t="s">
        <v>1017</v>
      </c>
      <c r="H385" s="104"/>
      <c r="I385" s="8">
        <f>J385</f>
        <v>0</v>
      </c>
      <c r="J385" s="8">
        <v>0</v>
      </c>
      <c r="K385" s="8"/>
      <c r="AG385" s="3"/>
      <c r="AH385" s="3"/>
      <c r="AI385" s="3"/>
      <c r="AJ385" s="3"/>
    </row>
    <row r="386" spans="2:36" ht="28.5" customHeight="1">
      <c r="B386" s="18">
        <v>2830</v>
      </c>
      <c r="C386" s="262" t="s">
        <v>173</v>
      </c>
      <c r="D386" s="88">
        <v>3</v>
      </c>
      <c r="E386" s="88">
        <v>0</v>
      </c>
      <c r="F386" s="112"/>
      <c r="G386" s="95" t="s">
        <v>670</v>
      </c>
      <c r="H386" s="122" t="s">
        <v>10</v>
      </c>
      <c r="I386" s="8">
        <f t="shared" si="10"/>
        <v>250</v>
      </c>
      <c r="J386" s="8">
        <f>SUM(J387,J389,J391)</f>
        <v>250</v>
      </c>
      <c r="K386" s="8">
        <f>SUM(K387,K389,K391)</f>
        <v>0</v>
      </c>
      <c r="AG386" s="3"/>
      <c r="AH386" s="3"/>
      <c r="AI386" s="3"/>
      <c r="AJ386" s="3"/>
    </row>
    <row r="387" spans="2:36" ht="15" customHeight="1" hidden="1">
      <c r="B387" s="18">
        <v>2831</v>
      </c>
      <c r="C387" s="263" t="s">
        <v>173</v>
      </c>
      <c r="D387" s="102">
        <v>3</v>
      </c>
      <c r="E387" s="102">
        <v>1</v>
      </c>
      <c r="F387" s="108"/>
      <c r="G387" s="103" t="s">
        <v>671</v>
      </c>
      <c r="H387" s="122"/>
      <c r="I387" s="56">
        <f t="shared" si="10"/>
        <v>0</v>
      </c>
      <c r="J387" s="8">
        <v>0</v>
      </c>
      <c r="K387" s="8">
        <v>0</v>
      </c>
      <c r="AG387" s="3"/>
      <c r="AH387" s="3"/>
      <c r="AI387" s="3"/>
      <c r="AJ387" s="3"/>
    </row>
    <row r="388" spans="2:36" ht="40.5" hidden="1">
      <c r="B388" s="18"/>
      <c r="C388" s="263"/>
      <c r="D388" s="102"/>
      <c r="E388" s="102"/>
      <c r="F388" s="108"/>
      <c r="G388" s="103" t="s">
        <v>953</v>
      </c>
      <c r="H388" s="104"/>
      <c r="I388" s="56">
        <f t="shared" si="10"/>
        <v>0</v>
      </c>
      <c r="J388" s="8"/>
      <c r="K388" s="8"/>
      <c r="AG388" s="3"/>
      <c r="AH388" s="3"/>
      <c r="AI388" s="3"/>
      <c r="AJ388" s="3"/>
    </row>
    <row r="389" spans="2:36" ht="15" customHeight="1" hidden="1">
      <c r="B389" s="18">
        <v>2832</v>
      </c>
      <c r="C389" s="263" t="s">
        <v>173</v>
      </c>
      <c r="D389" s="102">
        <v>3</v>
      </c>
      <c r="E389" s="102">
        <v>2</v>
      </c>
      <c r="F389" s="108"/>
      <c r="G389" s="103" t="s">
        <v>672</v>
      </c>
      <c r="H389" s="122"/>
      <c r="I389" s="56">
        <f t="shared" si="10"/>
        <v>0</v>
      </c>
      <c r="J389" s="8">
        <v>0</v>
      </c>
      <c r="K389" s="8">
        <v>0</v>
      </c>
      <c r="AG389" s="3"/>
      <c r="AH389" s="3"/>
      <c r="AI389" s="3"/>
      <c r="AJ389" s="3"/>
    </row>
    <row r="390" spans="2:36" ht="40.5" hidden="1">
      <c r="B390" s="18"/>
      <c r="C390" s="263"/>
      <c r="D390" s="102"/>
      <c r="E390" s="102"/>
      <c r="F390" s="108"/>
      <c r="G390" s="103" t="s">
        <v>953</v>
      </c>
      <c r="H390" s="104"/>
      <c r="I390" s="56">
        <f t="shared" si="10"/>
        <v>0</v>
      </c>
      <c r="J390" s="8"/>
      <c r="K390" s="8"/>
      <c r="AG390" s="3"/>
      <c r="AH390" s="3"/>
      <c r="AI390" s="3"/>
      <c r="AJ390" s="3"/>
    </row>
    <row r="391" spans="2:36" ht="15" customHeight="1">
      <c r="B391" s="18">
        <v>2833</v>
      </c>
      <c r="C391" s="263" t="s">
        <v>173</v>
      </c>
      <c r="D391" s="102">
        <v>3</v>
      </c>
      <c r="E391" s="102">
        <v>3</v>
      </c>
      <c r="F391" s="108"/>
      <c r="G391" s="103" t="s">
        <v>673</v>
      </c>
      <c r="H391" s="118" t="s">
        <v>11</v>
      </c>
      <c r="I391" s="56">
        <f t="shared" si="10"/>
        <v>250</v>
      </c>
      <c r="J391" s="8">
        <f>J394</f>
        <v>250</v>
      </c>
      <c r="K391" s="8">
        <v>0</v>
      </c>
      <c r="AG391" s="3"/>
      <c r="AH391" s="3"/>
      <c r="AI391" s="3"/>
      <c r="AJ391" s="3"/>
    </row>
    <row r="392" spans="2:36" ht="40.5" hidden="1">
      <c r="B392" s="18"/>
      <c r="C392" s="263"/>
      <c r="D392" s="102"/>
      <c r="E392" s="102"/>
      <c r="F392" s="108"/>
      <c r="G392" s="103" t="s">
        <v>953</v>
      </c>
      <c r="H392" s="104"/>
      <c r="I392" s="56">
        <f t="shared" si="10"/>
        <v>0</v>
      </c>
      <c r="J392" s="8"/>
      <c r="K392" s="8"/>
      <c r="AG392" s="3"/>
      <c r="AH392" s="3"/>
      <c r="AI392" s="3"/>
      <c r="AJ392" s="3"/>
    </row>
    <row r="393" spans="2:36" ht="40.5">
      <c r="B393" s="18"/>
      <c r="C393" s="263"/>
      <c r="D393" s="102"/>
      <c r="E393" s="102"/>
      <c r="F393" s="108"/>
      <c r="G393" s="103" t="s">
        <v>953</v>
      </c>
      <c r="H393" s="104"/>
      <c r="I393" s="56"/>
      <c r="J393" s="8"/>
      <c r="K393" s="8"/>
      <c r="AG393" s="3"/>
      <c r="AH393" s="3"/>
      <c r="AI393" s="3"/>
      <c r="AJ393" s="3"/>
    </row>
    <row r="394" spans="2:36" ht="15" customHeight="1">
      <c r="B394" s="18"/>
      <c r="C394" s="263"/>
      <c r="D394" s="102"/>
      <c r="E394" s="102"/>
      <c r="F394" s="117">
        <v>4234</v>
      </c>
      <c r="G394" s="55" t="s">
        <v>757</v>
      </c>
      <c r="H394" s="104"/>
      <c r="I394" s="56">
        <f>SUM(J394:K394)</f>
        <v>250</v>
      </c>
      <c r="J394" s="56">
        <v>250</v>
      </c>
      <c r="K394" s="8"/>
      <c r="AG394" s="3"/>
      <c r="AH394" s="3"/>
      <c r="AI394" s="3"/>
      <c r="AJ394" s="3"/>
    </row>
    <row r="395" spans="2:36" ht="24.75" customHeight="1">
      <c r="B395" s="18">
        <v>2840</v>
      </c>
      <c r="C395" s="262" t="s">
        <v>173</v>
      </c>
      <c r="D395" s="88">
        <v>4</v>
      </c>
      <c r="E395" s="88">
        <v>0</v>
      </c>
      <c r="F395" s="112"/>
      <c r="G395" s="95" t="s">
        <v>674</v>
      </c>
      <c r="H395" s="122" t="s">
        <v>12</v>
      </c>
      <c r="I395" s="8">
        <f t="shared" si="10"/>
        <v>1910</v>
      </c>
      <c r="J395" s="8">
        <f>SUM(J396,J398,J403)</f>
        <v>1910</v>
      </c>
      <c r="K395" s="8">
        <f>SUM(K396,K398,K403)</f>
        <v>0</v>
      </c>
      <c r="AG395" s="3"/>
      <c r="AH395" s="3"/>
      <c r="AI395" s="3"/>
      <c r="AJ395" s="3"/>
    </row>
    <row r="396" spans="2:36" ht="15" customHeight="1" hidden="1">
      <c r="B396" s="18">
        <v>2841</v>
      </c>
      <c r="C396" s="263" t="s">
        <v>173</v>
      </c>
      <c r="D396" s="102">
        <v>4</v>
      </c>
      <c r="E396" s="102">
        <v>1</v>
      </c>
      <c r="F396" s="108"/>
      <c r="G396" s="103" t="s">
        <v>675</v>
      </c>
      <c r="H396" s="122"/>
      <c r="I396" s="56">
        <f t="shared" si="10"/>
        <v>0</v>
      </c>
      <c r="J396" s="8"/>
      <c r="K396" s="8"/>
      <c r="AG396" s="3"/>
      <c r="AH396" s="3"/>
      <c r="AI396" s="3"/>
      <c r="AJ396" s="3"/>
    </row>
    <row r="397" spans="2:36" ht="40.5" hidden="1">
      <c r="B397" s="18"/>
      <c r="C397" s="263"/>
      <c r="D397" s="102"/>
      <c r="E397" s="102"/>
      <c r="F397" s="108"/>
      <c r="G397" s="103" t="s">
        <v>953</v>
      </c>
      <c r="H397" s="104"/>
      <c r="I397" s="56">
        <f t="shared" si="10"/>
        <v>0</v>
      </c>
      <c r="J397" s="8"/>
      <c r="K397" s="8"/>
      <c r="AG397" s="3"/>
      <c r="AH397" s="3"/>
      <c r="AI397" s="3"/>
      <c r="AJ397" s="3"/>
    </row>
    <row r="398" spans="2:36" ht="29.25" customHeight="1">
      <c r="B398" s="18">
        <v>2842</v>
      </c>
      <c r="C398" s="263" t="s">
        <v>173</v>
      </c>
      <c r="D398" s="102">
        <v>4</v>
      </c>
      <c r="E398" s="102">
        <v>2</v>
      </c>
      <c r="F398" s="108"/>
      <c r="G398" s="103" t="s">
        <v>676</v>
      </c>
      <c r="H398" s="122"/>
      <c r="I398" s="8">
        <f t="shared" si="10"/>
        <v>1110</v>
      </c>
      <c r="J398" s="8">
        <f>SUM(J401:J402)</f>
        <v>1110</v>
      </c>
      <c r="K398" s="8">
        <f>SUM(K401:K401)</f>
        <v>0</v>
      </c>
      <c r="AG398" s="3"/>
      <c r="AH398" s="3"/>
      <c r="AI398" s="3"/>
      <c r="AJ398" s="3"/>
    </row>
    <row r="399" spans="2:36" ht="40.5" hidden="1">
      <c r="B399" s="18"/>
      <c r="C399" s="263"/>
      <c r="D399" s="102"/>
      <c r="E399" s="102"/>
      <c r="F399" s="108"/>
      <c r="G399" s="103" t="s">
        <v>953</v>
      </c>
      <c r="H399" s="104"/>
      <c r="I399" s="56">
        <f t="shared" si="10"/>
        <v>0</v>
      </c>
      <c r="J399" s="8"/>
      <c r="K399" s="8"/>
      <c r="AG399" s="3"/>
      <c r="AH399" s="3"/>
      <c r="AI399" s="3"/>
      <c r="AJ399" s="3"/>
    </row>
    <row r="400" spans="2:36" ht="40.5">
      <c r="B400" s="18"/>
      <c r="C400" s="263"/>
      <c r="D400" s="102"/>
      <c r="E400" s="102"/>
      <c r="F400" s="108"/>
      <c r="G400" s="103" t="s">
        <v>953</v>
      </c>
      <c r="H400" s="104"/>
      <c r="I400" s="56"/>
      <c r="J400" s="8"/>
      <c r="K400" s="8"/>
      <c r="AG400" s="3"/>
      <c r="AH400" s="3"/>
      <c r="AI400" s="3"/>
      <c r="AJ400" s="3"/>
    </row>
    <row r="401" spans="2:36" ht="15" customHeight="1" hidden="1">
      <c r="B401" s="18"/>
      <c r="C401" s="263"/>
      <c r="D401" s="102"/>
      <c r="E401" s="102"/>
      <c r="F401" s="108">
        <v>4639</v>
      </c>
      <c r="G401" s="22" t="s">
        <v>964</v>
      </c>
      <c r="H401" s="104"/>
      <c r="I401" s="56">
        <f t="shared" si="10"/>
        <v>0</v>
      </c>
      <c r="J401" s="8">
        <v>0</v>
      </c>
      <c r="K401" s="8">
        <v>0</v>
      </c>
      <c r="AG401" s="3"/>
      <c r="AH401" s="3"/>
      <c r="AI401" s="3"/>
      <c r="AJ401" s="3"/>
    </row>
    <row r="402" spans="2:36" ht="25.5" customHeight="1">
      <c r="B402" s="18"/>
      <c r="C402" s="263"/>
      <c r="D402" s="102"/>
      <c r="E402" s="102"/>
      <c r="F402" s="108">
        <v>4819</v>
      </c>
      <c r="G402" s="55" t="s">
        <v>825</v>
      </c>
      <c r="H402" s="104"/>
      <c r="I402" s="8">
        <f>SUM(J402:K402)</f>
        <v>1110</v>
      </c>
      <c r="J402" s="8">
        <v>1110</v>
      </c>
      <c r="K402" s="8">
        <v>0</v>
      </c>
      <c r="AG402" s="3"/>
      <c r="AH402" s="3"/>
      <c r="AI402" s="3"/>
      <c r="AJ402" s="3"/>
    </row>
    <row r="403" spans="2:36" ht="15" customHeight="1">
      <c r="B403" s="18">
        <v>2843</v>
      </c>
      <c r="C403" s="263" t="s">
        <v>173</v>
      </c>
      <c r="D403" s="102">
        <v>4</v>
      </c>
      <c r="E403" s="102">
        <v>3</v>
      </c>
      <c r="F403" s="108"/>
      <c r="G403" s="103" t="s">
        <v>677</v>
      </c>
      <c r="H403" s="118" t="s">
        <v>13</v>
      </c>
      <c r="I403" s="56">
        <f t="shared" si="10"/>
        <v>800</v>
      </c>
      <c r="J403" s="8">
        <f>SUM(J405,J406)</f>
        <v>800</v>
      </c>
      <c r="K403" s="8">
        <f>SUM(K405)</f>
        <v>0</v>
      </c>
      <c r="AG403" s="3"/>
      <c r="AH403" s="3"/>
      <c r="AI403" s="3"/>
      <c r="AJ403" s="3"/>
    </row>
    <row r="404" spans="2:36" ht="40.5">
      <c r="B404" s="18"/>
      <c r="C404" s="263"/>
      <c r="D404" s="102"/>
      <c r="E404" s="102"/>
      <c r="F404" s="108"/>
      <c r="G404" s="103" t="s">
        <v>953</v>
      </c>
      <c r="H404" s="104"/>
      <c r="I404" s="56"/>
      <c r="J404" s="8"/>
      <c r="K404" s="8"/>
      <c r="AG404" s="3"/>
      <c r="AH404" s="3"/>
      <c r="AI404" s="3"/>
      <c r="AJ404" s="3"/>
    </row>
    <row r="405" spans="2:36" ht="15" customHeight="1">
      <c r="B405" s="18"/>
      <c r="C405" s="263"/>
      <c r="D405" s="102"/>
      <c r="E405" s="102"/>
      <c r="F405" s="108">
        <v>4639</v>
      </c>
      <c r="G405" s="22" t="s">
        <v>964</v>
      </c>
      <c r="H405" s="104"/>
      <c r="I405" s="56">
        <f t="shared" si="10"/>
        <v>800</v>
      </c>
      <c r="J405" s="8">
        <v>800</v>
      </c>
      <c r="K405" s="8">
        <v>0</v>
      </c>
      <c r="AG405" s="3"/>
      <c r="AH405" s="3"/>
      <c r="AI405" s="3"/>
      <c r="AJ405" s="3"/>
    </row>
    <row r="406" spans="2:36" ht="15" customHeight="1" hidden="1">
      <c r="B406" s="18"/>
      <c r="C406" s="263"/>
      <c r="D406" s="102"/>
      <c r="E406" s="102"/>
      <c r="F406" s="108">
        <v>4657</v>
      </c>
      <c r="G406" s="22" t="s">
        <v>1018</v>
      </c>
      <c r="H406" s="104"/>
      <c r="I406" s="56">
        <f>J406</f>
        <v>0</v>
      </c>
      <c r="J406" s="8">
        <v>0</v>
      </c>
      <c r="K406" s="8"/>
      <c r="AG406" s="3"/>
      <c r="AH406" s="3"/>
      <c r="AI406" s="3"/>
      <c r="AJ406" s="3"/>
    </row>
    <row r="407" spans="2:36" ht="38.25" customHeight="1">
      <c r="B407" s="18">
        <v>2850</v>
      </c>
      <c r="C407" s="262" t="s">
        <v>173</v>
      </c>
      <c r="D407" s="88">
        <v>5</v>
      </c>
      <c r="E407" s="88">
        <v>0</v>
      </c>
      <c r="F407" s="112"/>
      <c r="G407" s="140" t="s">
        <v>678</v>
      </c>
      <c r="H407" s="122" t="s">
        <v>14</v>
      </c>
      <c r="I407" s="8">
        <f t="shared" si="10"/>
        <v>5000</v>
      </c>
      <c r="J407" s="8">
        <f>SUM(J408)</f>
        <v>0</v>
      </c>
      <c r="K407" s="8">
        <f>SUM(K408)</f>
        <v>5000</v>
      </c>
      <c r="AG407" s="3"/>
      <c r="AH407" s="3"/>
      <c r="AI407" s="3"/>
      <c r="AJ407" s="3"/>
    </row>
    <row r="408" spans="2:36" ht="27" customHeight="1">
      <c r="B408" s="18">
        <v>2851</v>
      </c>
      <c r="C408" s="262" t="s">
        <v>173</v>
      </c>
      <c r="D408" s="88">
        <v>5</v>
      </c>
      <c r="E408" s="88">
        <v>1</v>
      </c>
      <c r="F408" s="112"/>
      <c r="G408" s="141" t="s">
        <v>679</v>
      </c>
      <c r="H408" s="118" t="s">
        <v>15</v>
      </c>
      <c r="I408" s="56">
        <f t="shared" si="10"/>
        <v>5000</v>
      </c>
      <c r="J408" s="8">
        <v>0</v>
      </c>
      <c r="K408" s="8">
        <f>K410</f>
        <v>5000</v>
      </c>
      <c r="AG408" s="3"/>
      <c r="AH408" s="3"/>
      <c r="AI408" s="3"/>
      <c r="AJ408" s="3"/>
    </row>
    <row r="409" spans="2:36" ht="40.5">
      <c r="B409" s="18"/>
      <c r="C409" s="263"/>
      <c r="D409" s="102"/>
      <c r="E409" s="102"/>
      <c r="F409" s="108"/>
      <c r="G409" s="103" t="s">
        <v>953</v>
      </c>
      <c r="H409" s="104"/>
      <c r="I409" s="8"/>
      <c r="J409" s="8"/>
      <c r="K409" s="8"/>
      <c r="AG409" s="3"/>
      <c r="AH409" s="3"/>
      <c r="AI409" s="3"/>
      <c r="AJ409" s="3"/>
    </row>
    <row r="410" spans="2:36" ht="17.25">
      <c r="B410" s="18"/>
      <c r="C410" s="263"/>
      <c r="D410" s="102"/>
      <c r="E410" s="102"/>
      <c r="F410" s="108">
        <v>5134</v>
      </c>
      <c r="G410" s="119" t="s">
        <v>852</v>
      </c>
      <c r="H410" s="104"/>
      <c r="I410" s="8">
        <f>K410</f>
        <v>5000</v>
      </c>
      <c r="J410" s="8"/>
      <c r="K410" s="8">
        <v>5000</v>
      </c>
      <c r="AG410" s="3"/>
      <c r="AH410" s="3"/>
      <c r="AI410" s="3"/>
      <c r="AJ410" s="3"/>
    </row>
    <row r="411" spans="2:36" ht="27" customHeight="1" hidden="1">
      <c r="B411" s="18">
        <v>2860</v>
      </c>
      <c r="C411" s="262" t="s">
        <v>173</v>
      </c>
      <c r="D411" s="88">
        <v>6</v>
      </c>
      <c r="E411" s="88">
        <v>0</v>
      </c>
      <c r="F411" s="112"/>
      <c r="G411" s="140" t="s">
        <v>680</v>
      </c>
      <c r="H411" s="122" t="s">
        <v>65</v>
      </c>
      <c r="I411" s="56">
        <f t="shared" si="10"/>
        <v>0</v>
      </c>
      <c r="J411" s="8">
        <f>SUM(J412)</f>
        <v>0</v>
      </c>
      <c r="K411" s="8">
        <f>SUM(K412)</f>
        <v>0</v>
      </c>
      <c r="AG411" s="3"/>
      <c r="AH411" s="3"/>
      <c r="AI411" s="3"/>
      <c r="AJ411" s="3"/>
    </row>
    <row r="412" spans="2:36" ht="15" customHeight="1" hidden="1">
      <c r="B412" s="18">
        <v>2861</v>
      </c>
      <c r="C412" s="263" t="s">
        <v>173</v>
      </c>
      <c r="D412" s="102">
        <v>6</v>
      </c>
      <c r="E412" s="102">
        <v>1</v>
      </c>
      <c r="F412" s="108"/>
      <c r="G412" s="141" t="s">
        <v>681</v>
      </c>
      <c r="H412" s="118" t="s">
        <v>66</v>
      </c>
      <c r="I412" s="56">
        <f aca="true" t="shared" si="11" ref="I412:I467">SUM(J412:K412)</f>
        <v>0</v>
      </c>
      <c r="J412" s="8">
        <v>0</v>
      </c>
      <c r="K412" s="8">
        <v>0</v>
      </c>
      <c r="AG412" s="3"/>
      <c r="AH412" s="3"/>
      <c r="AI412" s="3"/>
      <c r="AJ412" s="3"/>
    </row>
    <row r="413" spans="2:36" ht="40.5" hidden="1">
      <c r="B413" s="18"/>
      <c r="C413" s="263"/>
      <c r="D413" s="102"/>
      <c r="E413" s="102"/>
      <c r="F413" s="108"/>
      <c r="G413" s="103" t="s">
        <v>953</v>
      </c>
      <c r="H413" s="104"/>
      <c r="I413" s="8">
        <f t="shared" si="11"/>
        <v>0</v>
      </c>
      <c r="J413" s="8"/>
      <c r="K413" s="8"/>
      <c r="AG413" s="3"/>
      <c r="AH413" s="3"/>
      <c r="AI413" s="3"/>
      <c r="AJ413" s="3"/>
    </row>
    <row r="414" spans="2:36" s="92" customFormat="1" ht="38.25" customHeight="1">
      <c r="B414" s="38">
        <v>2900</v>
      </c>
      <c r="C414" s="262" t="s">
        <v>174</v>
      </c>
      <c r="D414" s="88">
        <v>0</v>
      </c>
      <c r="E414" s="88">
        <v>0</v>
      </c>
      <c r="F414" s="112"/>
      <c r="G414" s="123" t="s">
        <v>980</v>
      </c>
      <c r="H414" s="120" t="s">
        <v>67</v>
      </c>
      <c r="I414" s="56">
        <f t="shared" si="11"/>
        <v>131275.2</v>
      </c>
      <c r="J414" s="56">
        <f>SUM(J415,J430,J456,J464,J467,J471)</f>
        <v>131275.2</v>
      </c>
      <c r="K414" s="56">
        <f>K415+K467+K471+K430</f>
        <v>0</v>
      </c>
      <c r="L414" s="91"/>
      <c r="M414" s="91"/>
      <c r="N414" s="91"/>
      <c r="O414" s="91"/>
      <c r="P414" s="69"/>
      <c r="R414" s="93"/>
      <c r="AG414" s="121"/>
      <c r="AH414" s="121"/>
      <c r="AI414" s="121"/>
      <c r="AJ414" s="121"/>
    </row>
    <row r="415" spans="2:36" ht="26.25" customHeight="1">
      <c r="B415" s="18">
        <v>2910</v>
      </c>
      <c r="C415" s="262" t="s">
        <v>174</v>
      </c>
      <c r="D415" s="88">
        <v>1</v>
      </c>
      <c r="E415" s="88">
        <v>0</v>
      </c>
      <c r="F415" s="112"/>
      <c r="G415" s="95" t="s">
        <v>683</v>
      </c>
      <c r="H415" s="96" t="s">
        <v>68</v>
      </c>
      <c r="I415" s="8">
        <f t="shared" si="11"/>
        <v>94640</v>
      </c>
      <c r="J415" s="8">
        <f>SUM(J416)</f>
        <v>94640</v>
      </c>
      <c r="K415" s="8">
        <f>SUM(K416)</f>
        <v>0</v>
      </c>
      <c r="AG415" s="3"/>
      <c r="AH415" s="3"/>
      <c r="AI415" s="3"/>
      <c r="AJ415" s="3"/>
    </row>
    <row r="416" spans="2:36" ht="15" customHeight="1">
      <c r="B416" s="18">
        <v>2911</v>
      </c>
      <c r="C416" s="263" t="s">
        <v>174</v>
      </c>
      <c r="D416" s="102">
        <v>1</v>
      </c>
      <c r="E416" s="102">
        <v>1</v>
      </c>
      <c r="F416" s="108"/>
      <c r="G416" s="103" t="s">
        <v>684</v>
      </c>
      <c r="H416" s="118" t="s">
        <v>69</v>
      </c>
      <c r="I416" s="56">
        <f t="shared" si="11"/>
        <v>94640</v>
      </c>
      <c r="J416" s="8">
        <f>J418+J419+J420+J421+J422</f>
        <v>94640</v>
      </c>
      <c r="K416" s="8">
        <f>K424+K425+K426+K427</f>
        <v>0</v>
      </c>
      <c r="AG416" s="3"/>
      <c r="AH416" s="3"/>
      <c r="AI416" s="3"/>
      <c r="AJ416" s="3"/>
    </row>
    <row r="417" spans="2:36" ht="40.5">
      <c r="B417" s="18"/>
      <c r="C417" s="263"/>
      <c r="D417" s="102"/>
      <c r="E417" s="102"/>
      <c r="F417" s="108"/>
      <c r="G417" s="103" t="s">
        <v>953</v>
      </c>
      <c r="H417" s="104"/>
      <c r="I417" s="56"/>
      <c r="J417" s="8"/>
      <c r="K417" s="8"/>
      <c r="AG417" s="3"/>
      <c r="AH417" s="3"/>
      <c r="AI417" s="3"/>
      <c r="AJ417" s="3"/>
    </row>
    <row r="418" spans="2:36" ht="17.25" customHeight="1" hidden="1">
      <c r="B418" s="18"/>
      <c r="C418" s="263"/>
      <c r="D418" s="102"/>
      <c r="E418" s="102"/>
      <c r="F418" s="108">
        <v>4269</v>
      </c>
      <c r="G418" s="55" t="s">
        <v>774</v>
      </c>
      <c r="H418" s="104"/>
      <c r="I418" s="8">
        <f>J418</f>
        <v>0</v>
      </c>
      <c r="J418" s="8">
        <v>0</v>
      </c>
      <c r="K418" s="8"/>
      <c r="AG418" s="3"/>
      <c r="AH418" s="3"/>
      <c r="AI418" s="3"/>
      <c r="AJ418" s="3"/>
    </row>
    <row r="419" spans="2:36" ht="28.5" customHeight="1">
      <c r="B419" s="18"/>
      <c r="C419" s="263"/>
      <c r="D419" s="102"/>
      <c r="E419" s="102"/>
      <c r="F419" s="108">
        <v>4511</v>
      </c>
      <c r="G419" s="55" t="s">
        <v>787</v>
      </c>
      <c r="H419" s="104"/>
      <c r="I419" s="8">
        <f>J419</f>
        <v>87740</v>
      </c>
      <c r="J419" s="8">
        <v>87740</v>
      </c>
      <c r="K419" s="8"/>
      <c r="R419" s="130"/>
      <c r="AG419" s="3"/>
      <c r="AH419" s="3"/>
      <c r="AI419" s="3"/>
      <c r="AJ419" s="3"/>
    </row>
    <row r="420" spans="2:36" ht="21" customHeight="1">
      <c r="B420" s="18"/>
      <c r="C420" s="263"/>
      <c r="D420" s="102"/>
      <c r="E420" s="102"/>
      <c r="F420" s="108">
        <v>4212</v>
      </c>
      <c r="G420" s="55" t="s">
        <v>743</v>
      </c>
      <c r="H420" s="104"/>
      <c r="I420" s="8">
        <f>J420</f>
        <v>1300</v>
      </c>
      <c r="J420" s="8">
        <v>1300</v>
      </c>
      <c r="K420" s="8">
        <v>0</v>
      </c>
      <c r="AG420" s="3"/>
      <c r="AH420" s="3"/>
      <c r="AI420" s="3"/>
      <c r="AJ420" s="3"/>
    </row>
    <row r="421" spans="2:36" ht="21" customHeight="1">
      <c r="B421" s="18"/>
      <c r="C421" s="263"/>
      <c r="D421" s="102"/>
      <c r="E421" s="102"/>
      <c r="F421" s="108">
        <v>4213</v>
      </c>
      <c r="G421" s="55" t="s">
        <v>744</v>
      </c>
      <c r="H421" s="104"/>
      <c r="I421" s="8">
        <f>J421</f>
        <v>600</v>
      </c>
      <c r="J421" s="8">
        <v>600</v>
      </c>
      <c r="K421" s="8"/>
      <c r="AG421" s="3"/>
      <c r="AH421" s="3"/>
      <c r="AI421" s="3"/>
      <c r="AJ421" s="3"/>
    </row>
    <row r="422" spans="2:36" ht="21" customHeight="1">
      <c r="B422" s="18"/>
      <c r="C422" s="263"/>
      <c r="D422" s="102"/>
      <c r="E422" s="102"/>
      <c r="F422" s="108">
        <v>4267</v>
      </c>
      <c r="G422" s="55" t="s">
        <v>773</v>
      </c>
      <c r="H422" s="104"/>
      <c r="I422" s="8">
        <f>J422</f>
        <v>5000</v>
      </c>
      <c r="J422" s="8">
        <v>5000</v>
      </c>
      <c r="K422" s="8"/>
      <c r="AG422" s="3"/>
      <c r="AH422" s="3"/>
      <c r="AI422" s="3"/>
      <c r="AJ422" s="3"/>
    </row>
    <row r="423" spans="2:36" ht="19.5" customHeight="1">
      <c r="B423" s="18"/>
      <c r="C423" s="263"/>
      <c r="D423" s="102"/>
      <c r="E423" s="102"/>
      <c r="F423" s="108">
        <v>5134</v>
      </c>
      <c r="G423" s="55" t="s">
        <v>852</v>
      </c>
      <c r="H423" s="104"/>
      <c r="I423" s="8"/>
      <c r="J423" s="8"/>
      <c r="K423" s="8">
        <v>0</v>
      </c>
      <c r="AG423" s="3"/>
      <c r="AH423" s="3"/>
      <c r="AI423" s="3"/>
      <c r="AJ423" s="3"/>
    </row>
    <row r="424" spans="2:37" ht="17.25">
      <c r="B424" s="18"/>
      <c r="C424" s="263"/>
      <c r="D424" s="102"/>
      <c r="E424" s="102"/>
      <c r="F424" s="108">
        <v>5112</v>
      </c>
      <c r="G424" s="55" t="s">
        <v>842</v>
      </c>
      <c r="H424" s="104"/>
      <c r="I424" s="56">
        <f>K424</f>
        <v>0</v>
      </c>
      <c r="J424" s="8"/>
      <c r="K424" s="8"/>
      <c r="P424" s="186"/>
      <c r="Q424" s="266"/>
      <c r="AG424" s="3"/>
      <c r="AH424" s="3"/>
      <c r="AI424" s="3"/>
      <c r="AJ424" s="3"/>
      <c r="AK424" s="46"/>
    </row>
    <row r="425" spans="2:37" ht="17.25" hidden="1">
      <c r="B425" s="18"/>
      <c r="C425" s="263"/>
      <c r="D425" s="102"/>
      <c r="E425" s="102"/>
      <c r="F425" s="108">
        <v>5134</v>
      </c>
      <c r="G425" s="111" t="s">
        <v>852</v>
      </c>
      <c r="H425" s="104"/>
      <c r="I425" s="56">
        <f>K425</f>
        <v>0</v>
      </c>
      <c r="J425" s="8"/>
      <c r="K425" s="8"/>
      <c r="AG425" s="3"/>
      <c r="AH425" s="3"/>
      <c r="AI425" s="3"/>
      <c r="AJ425" s="3"/>
      <c r="AK425" s="46"/>
    </row>
    <row r="426" spans="2:37" ht="30.75" customHeight="1">
      <c r="B426" s="18"/>
      <c r="C426" s="263"/>
      <c r="D426" s="102"/>
      <c r="E426" s="102"/>
      <c r="F426" s="108">
        <v>5113</v>
      </c>
      <c r="G426" s="111" t="s">
        <v>843</v>
      </c>
      <c r="H426" s="104"/>
      <c r="I426" s="56">
        <f>K426</f>
        <v>0</v>
      </c>
      <c r="J426" s="8"/>
      <c r="K426" s="190"/>
      <c r="O426" s="265"/>
      <c r="AG426" s="3"/>
      <c r="AH426" s="3"/>
      <c r="AI426" s="3"/>
      <c r="AJ426" s="3"/>
      <c r="AK426" s="46"/>
    </row>
    <row r="427" spans="2:37" ht="17.25">
      <c r="B427" s="18"/>
      <c r="C427" s="263"/>
      <c r="D427" s="102"/>
      <c r="E427" s="102"/>
      <c r="F427" s="108">
        <v>5122</v>
      </c>
      <c r="G427" s="55" t="s">
        <v>846</v>
      </c>
      <c r="H427" s="104"/>
      <c r="I427" s="56">
        <f>K427</f>
        <v>0</v>
      </c>
      <c r="J427" s="8"/>
      <c r="K427" s="8"/>
      <c r="AG427" s="3"/>
      <c r="AH427" s="3"/>
      <c r="AI427" s="3"/>
      <c r="AJ427" s="3"/>
      <c r="AK427" s="46"/>
    </row>
    <row r="428" spans="2:37" ht="17.25" hidden="1">
      <c r="B428" s="18">
        <v>2912</v>
      </c>
      <c r="C428" s="263" t="s">
        <v>174</v>
      </c>
      <c r="D428" s="102">
        <v>1</v>
      </c>
      <c r="E428" s="102">
        <v>2</v>
      </c>
      <c r="F428" s="108"/>
      <c r="G428" s="103" t="s">
        <v>685</v>
      </c>
      <c r="H428" s="118" t="s">
        <v>70</v>
      </c>
      <c r="I428" s="56">
        <f>SUM(J428:K428)</f>
        <v>0</v>
      </c>
      <c r="J428" s="8">
        <v>0</v>
      </c>
      <c r="K428" s="8">
        <v>0</v>
      </c>
      <c r="AG428" s="3"/>
      <c r="AH428" s="3"/>
      <c r="AI428" s="3"/>
      <c r="AJ428" s="3"/>
      <c r="AK428" s="46"/>
    </row>
    <row r="429" spans="2:37" ht="40.5" hidden="1">
      <c r="B429" s="18"/>
      <c r="C429" s="263"/>
      <c r="D429" s="102"/>
      <c r="E429" s="102"/>
      <c r="F429" s="108"/>
      <c r="G429" s="103" t="s">
        <v>953</v>
      </c>
      <c r="H429" s="104"/>
      <c r="I429" s="56">
        <f>SUM(J429:K429)</f>
        <v>0</v>
      </c>
      <c r="J429" s="8"/>
      <c r="K429" s="8"/>
      <c r="AG429" s="3"/>
      <c r="AH429" s="3"/>
      <c r="AI429" s="3"/>
      <c r="AJ429" s="3"/>
      <c r="AK429" s="46"/>
    </row>
    <row r="430" spans="2:36" ht="15" customHeight="1">
      <c r="B430" s="18">
        <v>2920</v>
      </c>
      <c r="C430" s="262" t="s">
        <v>174</v>
      </c>
      <c r="D430" s="88">
        <v>2</v>
      </c>
      <c r="E430" s="88">
        <v>0</v>
      </c>
      <c r="F430" s="112"/>
      <c r="G430" s="95" t="s">
        <v>686</v>
      </c>
      <c r="H430" s="96" t="s">
        <v>71</v>
      </c>
      <c r="I430" s="56">
        <f t="shared" si="11"/>
        <v>5000</v>
      </c>
      <c r="J430" s="8">
        <f>SUM(J431)</f>
        <v>5000</v>
      </c>
      <c r="K430" s="8">
        <f>SUM(K431)</f>
        <v>0</v>
      </c>
      <c r="AG430" s="3"/>
      <c r="AH430" s="3"/>
      <c r="AI430" s="3"/>
      <c r="AJ430" s="3"/>
    </row>
    <row r="431" spans="2:36" ht="15" customHeight="1">
      <c r="B431" s="18">
        <v>2922</v>
      </c>
      <c r="C431" s="263" t="s">
        <v>174</v>
      </c>
      <c r="D431" s="102">
        <v>2</v>
      </c>
      <c r="E431" s="102">
        <v>2</v>
      </c>
      <c r="F431" s="108"/>
      <c r="G431" s="103" t="s">
        <v>688</v>
      </c>
      <c r="H431" s="118" t="s">
        <v>72</v>
      </c>
      <c r="I431" s="56">
        <f t="shared" si="11"/>
        <v>5000</v>
      </c>
      <c r="J431" s="8">
        <f>SUM(J434:J453)</f>
        <v>5000</v>
      </c>
      <c r="K431" s="8">
        <f>K455</f>
        <v>0</v>
      </c>
      <c r="S431" s="47"/>
      <c r="AG431" s="3"/>
      <c r="AH431" s="3"/>
      <c r="AI431" s="3"/>
      <c r="AJ431" s="3"/>
    </row>
    <row r="432" spans="2:36" ht="40.5" hidden="1">
      <c r="B432" s="18"/>
      <c r="C432" s="263"/>
      <c r="D432" s="102"/>
      <c r="E432" s="102"/>
      <c r="F432" s="108"/>
      <c r="G432" s="103" t="s">
        <v>953</v>
      </c>
      <c r="H432" s="104"/>
      <c r="I432" s="56">
        <f t="shared" si="11"/>
        <v>0</v>
      </c>
      <c r="J432" s="8"/>
      <c r="K432" s="8"/>
      <c r="AG432" s="3"/>
      <c r="AH432" s="3"/>
      <c r="AI432" s="3"/>
      <c r="AJ432" s="3"/>
    </row>
    <row r="433" spans="2:36" ht="40.5">
      <c r="B433" s="18"/>
      <c r="C433" s="263"/>
      <c r="D433" s="102"/>
      <c r="E433" s="102"/>
      <c r="F433" s="108"/>
      <c r="G433" s="103" t="s">
        <v>953</v>
      </c>
      <c r="H433" s="104"/>
      <c r="I433" s="56"/>
      <c r="J433" s="8"/>
      <c r="K433" s="8"/>
      <c r="AG433" s="3"/>
      <c r="AH433" s="3"/>
      <c r="AI433" s="3"/>
      <c r="AJ433" s="3"/>
    </row>
    <row r="434" spans="2:36" ht="15" customHeight="1">
      <c r="B434" s="18"/>
      <c r="C434" s="263"/>
      <c r="D434" s="102"/>
      <c r="E434" s="102"/>
      <c r="F434" s="108">
        <v>4261</v>
      </c>
      <c r="G434" s="55" t="s">
        <v>767</v>
      </c>
      <c r="H434" s="104"/>
      <c r="I434" s="56">
        <f t="shared" si="11"/>
        <v>1800</v>
      </c>
      <c r="J434" s="8">
        <v>1800</v>
      </c>
      <c r="K434" s="8">
        <v>0</v>
      </c>
      <c r="AG434" s="3"/>
      <c r="AH434" s="3"/>
      <c r="AI434" s="3"/>
      <c r="AJ434" s="3"/>
    </row>
    <row r="435" spans="2:36" ht="40.5">
      <c r="B435" s="18"/>
      <c r="C435" s="263"/>
      <c r="D435" s="102"/>
      <c r="E435" s="102"/>
      <c r="F435" s="108">
        <v>4637</v>
      </c>
      <c r="G435" s="22" t="s">
        <v>800</v>
      </c>
      <c r="H435" s="104"/>
      <c r="I435" s="8">
        <f t="shared" si="11"/>
        <v>1200</v>
      </c>
      <c r="J435" s="8">
        <v>1200</v>
      </c>
      <c r="K435" s="8">
        <v>0</v>
      </c>
      <c r="AG435" s="3"/>
      <c r="AH435" s="3"/>
      <c r="AI435" s="3"/>
      <c r="AJ435" s="3"/>
    </row>
    <row r="436" spans="2:36" ht="27" hidden="1">
      <c r="B436" s="18"/>
      <c r="C436" s="263"/>
      <c r="D436" s="102"/>
      <c r="E436" s="102"/>
      <c r="F436" s="108">
        <v>4727</v>
      </c>
      <c r="G436" s="55" t="s">
        <v>818</v>
      </c>
      <c r="H436" s="104"/>
      <c r="I436" s="8">
        <f t="shared" si="11"/>
        <v>0</v>
      </c>
      <c r="J436" s="8">
        <v>0</v>
      </c>
      <c r="K436" s="8">
        <v>0</v>
      </c>
      <c r="AG436" s="3"/>
      <c r="AH436" s="3"/>
      <c r="AI436" s="3"/>
      <c r="AJ436" s="3"/>
    </row>
    <row r="437" spans="2:36" ht="15" customHeight="1" hidden="1">
      <c r="B437" s="18"/>
      <c r="C437" s="263"/>
      <c r="D437" s="102"/>
      <c r="E437" s="102"/>
      <c r="F437" s="108">
        <v>5134</v>
      </c>
      <c r="G437" s="55" t="s">
        <v>852</v>
      </c>
      <c r="H437" s="104"/>
      <c r="I437" s="8">
        <f t="shared" si="11"/>
        <v>0</v>
      </c>
      <c r="J437" s="8"/>
      <c r="K437" s="8">
        <v>0</v>
      </c>
      <c r="AG437" s="3"/>
      <c r="AH437" s="3"/>
      <c r="AI437" s="3"/>
      <c r="AJ437" s="3"/>
    </row>
    <row r="438" spans="2:36" ht="15" customHeight="1" hidden="1">
      <c r="B438" s="18"/>
      <c r="C438" s="263"/>
      <c r="D438" s="102"/>
      <c r="E438" s="102"/>
      <c r="F438" s="108">
        <v>4269</v>
      </c>
      <c r="G438" s="55" t="s">
        <v>963</v>
      </c>
      <c r="H438" s="104"/>
      <c r="I438" s="8">
        <f t="shared" si="11"/>
        <v>0</v>
      </c>
      <c r="J438" s="8">
        <v>0</v>
      </c>
      <c r="K438" s="8"/>
      <c r="AG438" s="3"/>
      <c r="AH438" s="3"/>
      <c r="AI438" s="3"/>
      <c r="AJ438" s="3"/>
    </row>
    <row r="439" spans="2:36" ht="15" customHeight="1" hidden="1">
      <c r="B439" s="18"/>
      <c r="C439" s="263"/>
      <c r="D439" s="102"/>
      <c r="E439" s="102"/>
      <c r="F439" s="108">
        <v>4269</v>
      </c>
      <c r="G439" s="55" t="s">
        <v>774</v>
      </c>
      <c r="H439" s="104"/>
      <c r="I439" s="8">
        <f t="shared" si="11"/>
        <v>0</v>
      </c>
      <c r="J439" s="8"/>
      <c r="K439" s="8"/>
      <c r="AG439" s="3"/>
      <c r="AH439" s="3"/>
      <c r="AI439" s="3"/>
      <c r="AJ439" s="3"/>
    </row>
    <row r="440" spans="2:36" ht="29.25" customHeight="1" hidden="1">
      <c r="B440" s="18"/>
      <c r="C440" s="263"/>
      <c r="D440" s="102"/>
      <c r="E440" s="102"/>
      <c r="F440" s="108">
        <v>4637</v>
      </c>
      <c r="G440" s="55" t="s">
        <v>1013</v>
      </c>
      <c r="H440" s="104"/>
      <c r="I440" s="8">
        <f t="shared" si="11"/>
        <v>0</v>
      </c>
      <c r="J440" s="8">
        <v>0</v>
      </c>
      <c r="K440" s="8"/>
      <c r="AG440" s="3"/>
      <c r="AH440" s="3"/>
      <c r="AI440" s="3"/>
      <c r="AJ440" s="3"/>
    </row>
    <row r="441" spans="2:36" ht="29.25" customHeight="1" hidden="1">
      <c r="B441" s="18"/>
      <c r="C441" s="263"/>
      <c r="D441" s="102"/>
      <c r="E441" s="102"/>
      <c r="F441" s="108">
        <v>4655</v>
      </c>
      <c r="G441" s="119" t="s">
        <v>808</v>
      </c>
      <c r="H441" s="104"/>
      <c r="I441" s="8">
        <f t="shared" si="11"/>
        <v>0</v>
      </c>
      <c r="J441" s="8">
        <v>0</v>
      </c>
      <c r="K441" s="8"/>
      <c r="AG441" s="3"/>
      <c r="AH441" s="3"/>
      <c r="AI441" s="3"/>
      <c r="AJ441" s="3"/>
    </row>
    <row r="442" spans="2:36" ht="40.5" hidden="1">
      <c r="B442" s="18">
        <v>2930</v>
      </c>
      <c r="C442" s="262" t="s">
        <v>174</v>
      </c>
      <c r="D442" s="88">
        <v>3</v>
      </c>
      <c r="E442" s="88">
        <v>0</v>
      </c>
      <c r="F442" s="108">
        <v>4645</v>
      </c>
      <c r="G442" s="103" t="s">
        <v>808</v>
      </c>
      <c r="H442" s="96" t="s">
        <v>73</v>
      </c>
      <c r="I442" s="56">
        <f t="shared" si="11"/>
        <v>0</v>
      </c>
      <c r="J442" s="8">
        <v>0</v>
      </c>
      <c r="K442" s="8">
        <f>SUM(K443,K445)</f>
        <v>0</v>
      </c>
      <c r="AG442" s="3"/>
      <c r="AH442" s="3"/>
      <c r="AI442" s="3"/>
      <c r="AJ442" s="3"/>
    </row>
    <row r="443" spans="2:36" ht="40.5" hidden="1">
      <c r="B443" s="18">
        <v>2931</v>
      </c>
      <c r="C443" s="263" t="s">
        <v>174</v>
      </c>
      <c r="D443" s="102">
        <v>3</v>
      </c>
      <c r="E443" s="102">
        <v>1</v>
      </c>
      <c r="F443" s="108">
        <v>4646</v>
      </c>
      <c r="G443" s="103" t="s">
        <v>808</v>
      </c>
      <c r="H443" s="118" t="s">
        <v>74</v>
      </c>
      <c r="I443" s="56">
        <f t="shared" si="11"/>
        <v>0</v>
      </c>
      <c r="J443" s="8">
        <v>0</v>
      </c>
      <c r="K443" s="8">
        <v>0</v>
      </c>
      <c r="AG443" s="3"/>
      <c r="AH443" s="3"/>
      <c r="AI443" s="3"/>
      <c r="AJ443" s="3"/>
    </row>
    <row r="444" spans="2:36" ht="40.5" hidden="1">
      <c r="B444" s="18"/>
      <c r="C444" s="263"/>
      <c r="D444" s="102"/>
      <c r="E444" s="102"/>
      <c r="F444" s="108">
        <v>4647</v>
      </c>
      <c r="G444" s="103" t="s">
        <v>808</v>
      </c>
      <c r="H444" s="104"/>
      <c r="I444" s="56">
        <f t="shared" si="11"/>
        <v>0</v>
      </c>
      <c r="J444" s="8">
        <v>0</v>
      </c>
      <c r="K444" s="8"/>
      <c r="AG444" s="3"/>
      <c r="AH444" s="3"/>
      <c r="AI444" s="3"/>
      <c r="AJ444" s="3"/>
    </row>
    <row r="445" spans="2:36" ht="15" customHeight="1" hidden="1">
      <c r="B445" s="18">
        <v>2932</v>
      </c>
      <c r="C445" s="263" t="s">
        <v>174</v>
      </c>
      <c r="D445" s="102">
        <v>3</v>
      </c>
      <c r="E445" s="102">
        <v>2</v>
      </c>
      <c r="F445" s="108">
        <v>4648</v>
      </c>
      <c r="G445" s="103" t="s">
        <v>808</v>
      </c>
      <c r="H445" s="118"/>
      <c r="I445" s="56">
        <f t="shared" si="11"/>
        <v>0</v>
      </c>
      <c r="J445" s="8">
        <v>0</v>
      </c>
      <c r="K445" s="8">
        <v>0</v>
      </c>
      <c r="AG445" s="3"/>
      <c r="AH445" s="3"/>
      <c r="AI445" s="3"/>
      <c r="AJ445" s="3"/>
    </row>
    <row r="446" spans="2:36" ht="40.5" hidden="1">
      <c r="B446" s="18"/>
      <c r="C446" s="263"/>
      <c r="D446" s="102"/>
      <c r="E446" s="102"/>
      <c r="F446" s="108">
        <v>4649</v>
      </c>
      <c r="G446" s="103" t="s">
        <v>808</v>
      </c>
      <c r="H446" s="104"/>
      <c r="I446" s="56">
        <f t="shared" si="11"/>
        <v>0</v>
      </c>
      <c r="J446" s="8">
        <v>0</v>
      </c>
      <c r="K446" s="8"/>
      <c r="AG446" s="3"/>
      <c r="AH446" s="3"/>
      <c r="AI446" s="3"/>
      <c r="AJ446" s="3"/>
    </row>
    <row r="447" spans="2:36" ht="15" customHeight="1" hidden="1">
      <c r="B447" s="18">
        <v>2940</v>
      </c>
      <c r="C447" s="262" t="s">
        <v>174</v>
      </c>
      <c r="D447" s="88">
        <v>4</v>
      </c>
      <c r="E447" s="88">
        <v>0</v>
      </c>
      <c r="F447" s="108">
        <v>4650</v>
      </c>
      <c r="G447" s="103" t="s">
        <v>808</v>
      </c>
      <c r="H447" s="96" t="s">
        <v>75</v>
      </c>
      <c r="I447" s="56">
        <f t="shared" si="11"/>
        <v>0</v>
      </c>
      <c r="J447" s="8">
        <v>0</v>
      </c>
      <c r="K447" s="8">
        <f>SUM(K448,K450)</f>
        <v>0</v>
      </c>
      <c r="AG447" s="3"/>
      <c r="AH447" s="3"/>
      <c r="AI447" s="3"/>
      <c r="AJ447" s="3"/>
    </row>
    <row r="448" spans="2:36" ht="15" customHeight="1" hidden="1">
      <c r="B448" s="18">
        <v>2941</v>
      </c>
      <c r="C448" s="263" t="s">
        <v>174</v>
      </c>
      <c r="D448" s="102">
        <v>4</v>
      </c>
      <c r="E448" s="102">
        <v>1</v>
      </c>
      <c r="F448" s="108">
        <v>4651</v>
      </c>
      <c r="G448" s="103" t="s">
        <v>808</v>
      </c>
      <c r="H448" s="118" t="s">
        <v>76</v>
      </c>
      <c r="I448" s="56">
        <f t="shared" si="11"/>
        <v>0</v>
      </c>
      <c r="J448" s="8">
        <v>0</v>
      </c>
      <c r="K448" s="8">
        <v>0</v>
      </c>
      <c r="AG448" s="3"/>
      <c r="AH448" s="3"/>
      <c r="AI448" s="3"/>
      <c r="AJ448" s="3"/>
    </row>
    <row r="449" spans="2:36" ht="40.5" hidden="1">
      <c r="B449" s="18"/>
      <c r="C449" s="263"/>
      <c r="D449" s="102"/>
      <c r="E449" s="102"/>
      <c r="F449" s="108">
        <v>4652</v>
      </c>
      <c r="G449" s="103" t="s">
        <v>808</v>
      </c>
      <c r="H449" s="104"/>
      <c r="I449" s="56">
        <f t="shared" si="11"/>
        <v>0</v>
      </c>
      <c r="J449" s="8">
        <v>0</v>
      </c>
      <c r="K449" s="8"/>
      <c r="AG449" s="3"/>
      <c r="AH449" s="3"/>
      <c r="AI449" s="3"/>
      <c r="AJ449" s="3"/>
    </row>
    <row r="450" spans="2:36" ht="15" customHeight="1" hidden="1">
      <c r="B450" s="18">
        <v>2942</v>
      </c>
      <c r="C450" s="263" t="s">
        <v>174</v>
      </c>
      <c r="D450" s="102">
        <v>4</v>
      </c>
      <c r="E450" s="102">
        <v>2</v>
      </c>
      <c r="F450" s="108">
        <v>4653</v>
      </c>
      <c r="G450" s="103" t="s">
        <v>808</v>
      </c>
      <c r="H450" s="118" t="s">
        <v>77</v>
      </c>
      <c r="I450" s="56">
        <f t="shared" si="11"/>
        <v>0</v>
      </c>
      <c r="J450" s="8">
        <v>0</v>
      </c>
      <c r="K450" s="8">
        <v>0</v>
      </c>
      <c r="AG450" s="3"/>
      <c r="AH450" s="3"/>
      <c r="AI450" s="3"/>
      <c r="AJ450" s="3"/>
    </row>
    <row r="451" spans="2:36" ht="40.5" hidden="1">
      <c r="B451" s="18"/>
      <c r="C451" s="263"/>
      <c r="D451" s="102"/>
      <c r="E451" s="102"/>
      <c r="F451" s="108">
        <v>4654</v>
      </c>
      <c r="G451" s="103" t="s">
        <v>808</v>
      </c>
      <c r="H451" s="104"/>
      <c r="I451" s="56">
        <f t="shared" si="11"/>
        <v>0</v>
      </c>
      <c r="J451" s="8">
        <v>0</v>
      </c>
      <c r="K451" s="8"/>
      <c r="AG451" s="3"/>
      <c r="AH451" s="3"/>
      <c r="AI451" s="3"/>
      <c r="AJ451" s="3"/>
    </row>
    <row r="452" spans="2:36" ht="40.5">
      <c r="B452" s="18"/>
      <c r="C452" s="263"/>
      <c r="D452" s="102"/>
      <c r="E452" s="102"/>
      <c r="F452" s="108">
        <v>4655</v>
      </c>
      <c r="G452" s="103" t="s">
        <v>1023</v>
      </c>
      <c r="H452" s="104"/>
      <c r="I452" s="37">
        <f t="shared" si="11"/>
        <v>2000</v>
      </c>
      <c r="J452" s="37">
        <v>2000</v>
      </c>
      <c r="K452" s="8"/>
      <c r="AG452" s="3"/>
      <c r="AH452" s="3"/>
      <c r="AI452" s="3"/>
      <c r="AJ452" s="3"/>
    </row>
    <row r="453" spans="2:36" ht="17.25" hidden="1">
      <c r="B453" s="18"/>
      <c r="C453" s="263"/>
      <c r="D453" s="102"/>
      <c r="E453" s="102"/>
      <c r="F453" s="108">
        <v>5112</v>
      </c>
      <c r="G453" s="55" t="s">
        <v>842</v>
      </c>
      <c r="H453" s="104"/>
      <c r="I453" s="37">
        <f t="shared" si="11"/>
        <v>0</v>
      </c>
      <c r="J453" s="37">
        <v>0</v>
      </c>
      <c r="K453" s="8"/>
      <c r="AG453" s="3"/>
      <c r="AH453" s="3"/>
      <c r="AI453" s="3"/>
      <c r="AJ453" s="3"/>
    </row>
    <row r="454" spans="2:36" ht="17.25" hidden="1">
      <c r="B454" s="18"/>
      <c r="C454" s="263"/>
      <c r="D454" s="102"/>
      <c r="E454" s="102"/>
      <c r="F454" s="108"/>
      <c r="G454" s="55"/>
      <c r="H454" s="104"/>
      <c r="I454" s="37"/>
      <c r="J454" s="37"/>
      <c r="K454" s="8"/>
      <c r="AG454" s="3"/>
      <c r="AH454" s="3"/>
      <c r="AI454" s="3"/>
      <c r="AJ454" s="3"/>
    </row>
    <row r="455" spans="2:36" ht="17.25">
      <c r="B455" s="18"/>
      <c r="C455" s="263"/>
      <c r="D455" s="102"/>
      <c r="E455" s="102"/>
      <c r="F455" s="108">
        <v>5112</v>
      </c>
      <c r="G455" s="55" t="s">
        <v>842</v>
      </c>
      <c r="H455" s="104"/>
      <c r="I455" s="37">
        <f>K455</f>
        <v>0</v>
      </c>
      <c r="J455" s="37">
        <v>0</v>
      </c>
      <c r="K455" s="8"/>
      <c r="AG455" s="3"/>
      <c r="AH455" s="3"/>
      <c r="AI455" s="3"/>
      <c r="AJ455" s="3"/>
    </row>
    <row r="456" spans="2:36" ht="27">
      <c r="B456" s="18">
        <v>2950</v>
      </c>
      <c r="C456" s="262" t="s">
        <v>174</v>
      </c>
      <c r="D456" s="88">
        <v>5</v>
      </c>
      <c r="E456" s="88">
        <v>0</v>
      </c>
      <c r="F456" s="112"/>
      <c r="G456" s="95" t="s">
        <v>965</v>
      </c>
      <c r="H456" s="96" t="s">
        <v>78</v>
      </c>
      <c r="I456" s="8">
        <f t="shared" si="11"/>
        <v>31635.2</v>
      </c>
      <c r="J456" s="8">
        <f>J457+J461</f>
        <v>31635.2</v>
      </c>
      <c r="K456" s="8">
        <f>SUM(K457,K461)</f>
        <v>0</v>
      </c>
      <c r="AG456" s="3"/>
      <c r="AH456" s="3"/>
      <c r="AI456" s="3"/>
      <c r="AJ456" s="3"/>
    </row>
    <row r="457" spans="2:36" ht="15" customHeight="1">
      <c r="B457" s="18">
        <v>2951</v>
      </c>
      <c r="C457" s="263" t="s">
        <v>174</v>
      </c>
      <c r="D457" s="102">
        <v>5</v>
      </c>
      <c r="E457" s="102">
        <v>1</v>
      </c>
      <c r="F457" s="108"/>
      <c r="G457" s="103" t="s">
        <v>696</v>
      </c>
      <c r="H457" s="96"/>
      <c r="I457" s="56">
        <f t="shared" si="11"/>
        <v>30195.2</v>
      </c>
      <c r="J457" s="8">
        <f>J459</f>
        <v>30195.2</v>
      </c>
      <c r="K457" s="8">
        <f>SUM(K459)</f>
        <v>0</v>
      </c>
      <c r="AG457" s="3"/>
      <c r="AH457" s="3"/>
      <c r="AI457" s="3"/>
      <c r="AJ457" s="3"/>
    </row>
    <row r="458" spans="2:36" ht="40.5">
      <c r="B458" s="18"/>
      <c r="C458" s="263"/>
      <c r="D458" s="102"/>
      <c r="E458" s="102"/>
      <c r="F458" s="108"/>
      <c r="G458" s="103" t="s">
        <v>953</v>
      </c>
      <c r="H458" s="104"/>
      <c r="I458" s="56"/>
      <c r="J458" s="8"/>
      <c r="K458" s="8"/>
      <c r="AG458" s="3"/>
      <c r="AH458" s="3"/>
      <c r="AI458" s="3"/>
      <c r="AJ458" s="3"/>
    </row>
    <row r="459" spans="2:36" ht="26.25" customHeight="1">
      <c r="B459" s="18"/>
      <c r="C459" s="263"/>
      <c r="D459" s="102"/>
      <c r="E459" s="102"/>
      <c r="F459" s="108">
        <v>4511</v>
      </c>
      <c r="G459" s="55" t="s">
        <v>787</v>
      </c>
      <c r="H459" s="104"/>
      <c r="I459" s="8">
        <f t="shared" si="11"/>
        <v>30195.2</v>
      </c>
      <c r="J459" s="8">
        <v>30195.2</v>
      </c>
      <c r="K459" s="8">
        <v>0</v>
      </c>
      <c r="M459" s="130"/>
      <c r="AG459" s="3"/>
      <c r="AH459" s="3"/>
      <c r="AI459" s="3"/>
      <c r="AJ459" s="3"/>
    </row>
    <row r="460" spans="2:36" ht="18.75" customHeight="1">
      <c r="B460" s="18"/>
      <c r="C460" s="263"/>
      <c r="D460" s="102"/>
      <c r="E460" s="102"/>
      <c r="F460" s="273">
        <v>5112</v>
      </c>
      <c r="G460" s="274" t="s">
        <v>842</v>
      </c>
      <c r="H460" s="104"/>
      <c r="I460" s="8"/>
      <c r="J460" s="8"/>
      <c r="K460" s="8"/>
      <c r="M460" s="130"/>
      <c r="AG460" s="3"/>
      <c r="AH460" s="3"/>
      <c r="AI460" s="3"/>
      <c r="AJ460" s="3"/>
    </row>
    <row r="461" spans="2:36" ht="15" customHeight="1">
      <c r="B461" s="18">
        <v>2952</v>
      </c>
      <c r="C461" s="263" t="s">
        <v>174</v>
      </c>
      <c r="D461" s="102">
        <v>5</v>
      </c>
      <c r="E461" s="102">
        <v>2</v>
      </c>
      <c r="F461" s="108"/>
      <c r="G461" s="103" t="s">
        <v>697</v>
      </c>
      <c r="H461" s="118" t="s">
        <v>79</v>
      </c>
      <c r="I461" s="56">
        <f t="shared" si="11"/>
        <v>1440</v>
      </c>
      <c r="J461" s="8">
        <f>J463</f>
        <v>1440</v>
      </c>
      <c r="K461" s="8">
        <v>0</v>
      </c>
      <c r="AG461" s="3"/>
      <c r="AH461" s="3"/>
      <c r="AI461" s="3"/>
      <c r="AJ461" s="3"/>
    </row>
    <row r="462" spans="2:36" ht="40.5">
      <c r="B462" s="18"/>
      <c r="C462" s="263"/>
      <c r="D462" s="102"/>
      <c r="E462" s="102"/>
      <c r="F462" s="108"/>
      <c r="G462" s="103" t="s">
        <v>953</v>
      </c>
      <c r="H462" s="104"/>
      <c r="I462" s="56">
        <f t="shared" si="11"/>
        <v>0</v>
      </c>
      <c r="J462" s="8"/>
      <c r="K462" s="8"/>
      <c r="AG462" s="3"/>
      <c r="AH462" s="3"/>
      <c r="AI462" s="3"/>
      <c r="AJ462" s="3"/>
    </row>
    <row r="463" spans="2:36" ht="17.25">
      <c r="B463" s="18"/>
      <c r="C463" s="263"/>
      <c r="D463" s="102"/>
      <c r="E463" s="102"/>
      <c r="F463" s="108">
        <v>4639</v>
      </c>
      <c r="G463" s="103" t="s">
        <v>964</v>
      </c>
      <c r="H463" s="104"/>
      <c r="I463" s="56">
        <f>J463</f>
        <v>1440</v>
      </c>
      <c r="J463" s="8">
        <v>1440</v>
      </c>
      <c r="K463" s="8"/>
      <c r="AG463" s="3"/>
      <c r="AH463" s="3"/>
      <c r="AI463" s="3"/>
      <c r="AJ463" s="3"/>
    </row>
    <row r="464" spans="2:36" ht="27" hidden="1">
      <c r="B464" s="18">
        <v>2960</v>
      </c>
      <c r="C464" s="262" t="s">
        <v>174</v>
      </c>
      <c r="D464" s="88">
        <v>6</v>
      </c>
      <c r="E464" s="88">
        <v>0</v>
      </c>
      <c r="F464" s="112"/>
      <c r="G464" s="95" t="s">
        <v>698</v>
      </c>
      <c r="H464" s="96" t="s">
        <v>80</v>
      </c>
      <c r="I464" s="56">
        <f t="shared" si="11"/>
        <v>0</v>
      </c>
      <c r="J464" s="8">
        <f>SUM(J465)</f>
        <v>0</v>
      </c>
      <c r="K464" s="8">
        <f>SUM(K465)</f>
        <v>0</v>
      </c>
      <c r="AG464" s="3"/>
      <c r="AH464" s="3"/>
      <c r="AI464" s="3"/>
      <c r="AJ464" s="3"/>
    </row>
    <row r="465" spans="2:36" ht="25.5" customHeight="1" hidden="1">
      <c r="B465" s="18">
        <v>2961</v>
      </c>
      <c r="C465" s="263" t="s">
        <v>174</v>
      </c>
      <c r="D465" s="102">
        <v>6</v>
      </c>
      <c r="E465" s="102">
        <v>1</v>
      </c>
      <c r="F465" s="108"/>
      <c r="G465" s="103" t="s">
        <v>699</v>
      </c>
      <c r="H465" s="118" t="s">
        <v>81</v>
      </c>
      <c r="I465" s="56">
        <f t="shared" si="11"/>
        <v>0</v>
      </c>
      <c r="J465" s="8">
        <v>0</v>
      </c>
      <c r="K465" s="8">
        <v>0</v>
      </c>
      <c r="AG465" s="3"/>
      <c r="AH465" s="3"/>
      <c r="AI465" s="3"/>
      <c r="AJ465" s="3"/>
    </row>
    <row r="466" spans="2:36" ht="40.5" hidden="1">
      <c r="B466" s="18"/>
      <c r="C466" s="263"/>
      <c r="D466" s="102"/>
      <c r="E466" s="102"/>
      <c r="F466" s="108"/>
      <c r="G466" s="103" t="s">
        <v>953</v>
      </c>
      <c r="H466" s="104"/>
      <c r="I466" s="56">
        <f t="shared" si="11"/>
        <v>0</v>
      </c>
      <c r="J466" s="8"/>
      <c r="K466" s="8"/>
      <c r="AG466" s="3"/>
      <c r="AH466" s="3"/>
      <c r="AI466" s="3"/>
      <c r="AJ466" s="3"/>
    </row>
    <row r="467" spans="2:36" ht="27">
      <c r="B467" s="18">
        <v>2970</v>
      </c>
      <c r="C467" s="262" t="s">
        <v>174</v>
      </c>
      <c r="D467" s="88">
        <v>7</v>
      </c>
      <c r="E467" s="88">
        <v>0</v>
      </c>
      <c r="F467" s="112"/>
      <c r="G467" s="95" t="s">
        <v>700</v>
      </c>
      <c r="H467" s="96" t="s">
        <v>82</v>
      </c>
      <c r="I467" s="56">
        <f t="shared" si="11"/>
        <v>0</v>
      </c>
      <c r="J467" s="8">
        <f>SUM(J468)</f>
        <v>0</v>
      </c>
      <c r="K467" s="8">
        <f>SUM(K468)</f>
        <v>0</v>
      </c>
      <c r="AG467" s="3"/>
      <c r="AH467" s="3"/>
      <c r="AI467" s="3"/>
      <c r="AJ467" s="3"/>
    </row>
    <row r="468" spans="2:36" ht="27">
      <c r="B468" s="18">
        <v>2971</v>
      </c>
      <c r="C468" s="263" t="s">
        <v>174</v>
      </c>
      <c r="D468" s="102">
        <v>7</v>
      </c>
      <c r="E468" s="102">
        <v>1</v>
      </c>
      <c r="F468" s="108"/>
      <c r="G468" s="103" t="s">
        <v>701</v>
      </c>
      <c r="H468" s="118" t="s">
        <v>82</v>
      </c>
      <c r="I468" s="56">
        <f aca="true" t="shared" si="12" ref="I468:I506">SUM(J468:K468)</f>
        <v>0</v>
      </c>
      <c r="J468" s="8">
        <v>0</v>
      </c>
      <c r="K468" s="8">
        <f>K470</f>
        <v>0</v>
      </c>
      <c r="AG468" s="3"/>
      <c r="AH468" s="3"/>
      <c r="AI468" s="3"/>
      <c r="AJ468" s="3"/>
    </row>
    <row r="469" spans="2:36" ht="40.5">
      <c r="B469" s="18"/>
      <c r="C469" s="263"/>
      <c r="D469" s="102"/>
      <c r="E469" s="102"/>
      <c r="F469" s="108"/>
      <c r="G469" s="103" t="s">
        <v>953</v>
      </c>
      <c r="H469" s="104"/>
      <c r="I469" s="56"/>
      <c r="J469" s="8"/>
      <c r="K469" s="8"/>
      <c r="AG469" s="3"/>
      <c r="AH469" s="3"/>
      <c r="AI469" s="3"/>
      <c r="AJ469" s="3"/>
    </row>
    <row r="470" spans="2:36" ht="17.25">
      <c r="B470" s="18"/>
      <c r="C470" s="263"/>
      <c r="D470" s="102"/>
      <c r="E470" s="102"/>
      <c r="F470" s="108">
        <v>5134</v>
      </c>
      <c r="G470" s="55" t="s">
        <v>852</v>
      </c>
      <c r="H470" s="104"/>
      <c r="I470" s="56">
        <f>K470</f>
        <v>0</v>
      </c>
      <c r="J470" s="8"/>
      <c r="K470" s="8"/>
      <c r="AG470" s="3"/>
      <c r="AH470" s="3"/>
      <c r="AI470" s="3"/>
      <c r="AJ470" s="3"/>
    </row>
    <row r="471" spans="2:36" ht="15" customHeight="1" hidden="1">
      <c r="B471" s="18">
        <v>2980</v>
      </c>
      <c r="C471" s="262" t="s">
        <v>174</v>
      </c>
      <c r="D471" s="88">
        <v>8</v>
      </c>
      <c r="E471" s="88">
        <v>0</v>
      </c>
      <c r="F471" s="112"/>
      <c r="G471" s="95" t="s">
        <v>702</v>
      </c>
      <c r="H471" s="96" t="s">
        <v>83</v>
      </c>
      <c r="I471" s="56">
        <f t="shared" si="12"/>
        <v>0</v>
      </c>
      <c r="J471" s="8">
        <f>SUM(J472)</f>
        <v>0</v>
      </c>
      <c r="K471" s="8">
        <f>SUM(K472)</f>
        <v>0</v>
      </c>
      <c r="AG471" s="3"/>
      <c r="AH471" s="3"/>
      <c r="AI471" s="3"/>
      <c r="AJ471" s="3"/>
    </row>
    <row r="472" spans="2:36" ht="17.25" hidden="1">
      <c r="B472" s="18">
        <v>2981</v>
      </c>
      <c r="C472" s="263" t="s">
        <v>174</v>
      </c>
      <c r="D472" s="102">
        <v>8</v>
      </c>
      <c r="E472" s="102">
        <v>1</v>
      </c>
      <c r="F472" s="108"/>
      <c r="G472" s="103" t="s">
        <v>703</v>
      </c>
      <c r="H472" s="118" t="s">
        <v>84</v>
      </c>
      <c r="I472" s="56">
        <f t="shared" si="12"/>
        <v>0</v>
      </c>
      <c r="J472" s="8">
        <v>0</v>
      </c>
      <c r="K472" s="8">
        <f>K474</f>
        <v>0</v>
      </c>
      <c r="AG472" s="3"/>
      <c r="AH472" s="3"/>
      <c r="AI472" s="3"/>
      <c r="AJ472" s="3"/>
    </row>
    <row r="473" spans="2:36" ht="42.75" customHeight="1" hidden="1">
      <c r="B473" s="18"/>
      <c r="C473" s="263"/>
      <c r="D473" s="102"/>
      <c r="E473" s="102"/>
      <c r="F473" s="108"/>
      <c r="G473" s="103" t="s">
        <v>953</v>
      </c>
      <c r="H473" s="118"/>
      <c r="I473" s="56"/>
      <c r="J473" s="8"/>
      <c r="K473" s="8"/>
      <c r="AG473" s="3"/>
      <c r="AH473" s="3"/>
      <c r="AI473" s="3"/>
      <c r="AJ473" s="3"/>
    </row>
    <row r="474" spans="2:36" ht="18.75" customHeight="1" hidden="1">
      <c r="B474" s="18"/>
      <c r="C474" s="263"/>
      <c r="D474" s="102"/>
      <c r="E474" s="102"/>
      <c r="F474" s="108">
        <v>5112</v>
      </c>
      <c r="G474" s="119" t="s">
        <v>842</v>
      </c>
      <c r="H474" s="118"/>
      <c r="I474" s="56">
        <f>K474</f>
        <v>0</v>
      </c>
      <c r="J474" s="8"/>
      <c r="K474" s="8">
        <v>0</v>
      </c>
      <c r="AG474" s="3"/>
      <c r="AH474" s="3"/>
      <c r="AI474" s="3"/>
      <c r="AJ474" s="3"/>
    </row>
    <row r="475" spans="2:36" s="92" customFormat="1" ht="38.25" customHeight="1">
      <c r="B475" s="38">
        <v>3000</v>
      </c>
      <c r="C475" s="262" t="s">
        <v>175</v>
      </c>
      <c r="D475" s="88">
        <v>0</v>
      </c>
      <c r="E475" s="88">
        <v>0</v>
      </c>
      <c r="F475" s="112"/>
      <c r="G475" s="123" t="s">
        <v>981</v>
      </c>
      <c r="H475" s="120" t="s">
        <v>85</v>
      </c>
      <c r="I475" s="56">
        <f t="shared" si="12"/>
        <v>11850</v>
      </c>
      <c r="J475" s="56">
        <f>SUM(J476,J481,J484,J488,J492,J495,J498,J502,J504)</f>
        <v>11850</v>
      </c>
      <c r="K475" s="56">
        <f>SUM(K476,K481,K484,K488,K492,K495,K498,K502,K504)</f>
        <v>0</v>
      </c>
      <c r="L475" s="91"/>
      <c r="M475" s="91"/>
      <c r="N475" s="91"/>
      <c r="O475" s="91"/>
      <c r="P475" s="69"/>
      <c r="R475" s="93"/>
      <c r="AG475" s="125"/>
      <c r="AH475" s="125"/>
      <c r="AI475" s="125"/>
      <c r="AJ475" s="125"/>
    </row>
    <row r="476" spans="2:36" ht="27">
      <c r="B476" s="18">
        <v>3010</v>
      </c>
      <c r="C476" s="262" t="s">
        <v>175</v>
      </c>
      <c r="D476" s="88">
        <v>1</v>
      </c>
      <c r="E476" s="88">
        <v>0</v>
      </c>
      <c r="F476" s="112"/>
      <c r="G476" s="95" t="s">
        <v>705</v>
      </c>
      <c r="H476" s="96" t="s">
        <v>86</v>
      </c>
      <c r="I476" s="56">
        <f t="shared" si="12"/>
        <v>0</v>
      </c>
      <c r="J476" s="8">
        <f>SUM(J477,J479)</f>
        <v>0</v>
      </c>
      <c r="K476" s="8">
        <f>SUM(K477,K479)</f>
        <v>0</v>
      </c>
      <c r="AG476" s="3"/>
      <c r="AH476" s="3"/>
      <c r="AI476" s="3"/>
      <c r="AJ476" s="3"/>
    </row>
    <row r="477" spans="2:36" ht="15" customHeight="1" hidden="1">
      <c r="B477" s="18">
        <v>3011</v>
      </c>
      <c r="C477" s="263" t="s">
        <v>175</v>
      </c>
      <c r="D477" s="102">
        <v>1</v>
      </c>
      <c r="E477" s="102">
        <v>1</v>
      </c>
      <c r="F477" s="108"/>
      <c r="G477" s="103" t="s">
        <v>706</v>
      </c>
      <c r="H477" s="118" t="s">
        <v>87</v>
      </c>
      <c r="I477" s="56">
        <f t="shared" si="12"/>
        <v>0</v>
      </c>
      <c r="J477" s="8">
        <v>0</v>
      </c>
      <c r="K477" s="8">
        <v>0</v>
      </c>
      <c r="AG477" s="3"/>
      <c r="AH477" s="3"/>
      <c r="AI477" s="3"/>
      <c r="AJ477" s="3"/>
    </row>
    <row r="478" spans="2:36" ht="40.5" hidden="1">
      <c r="B478" s="18"/>
      <c r="C478" s="263"/>
      <c r="D478" s="102"/>
      <c r="E478" s="102"/>
      <c r="F478" s="108"/>
      <c r="G478" s="103" t="s">
        <v>953</v>
      </c>
      <c r="H478" s="104"/>
      <c r="I478" s="56">
        <f t="shared" si="12"/>
        <v>0</v>
      </c>
      <c r="J478" s="8"/>
      <c r="K478" s="8"/>
      <c r="AG478" s="3"/>
      <c r="AH478" s="3"/>
      <c r="AI478" s="3"/>
      <c r="AJ478" s="3"/>
    </row>
    <row r="479" spans="2:36" ht="15" customHeight="1" hidden="1">
      <c r="B479" s="18">
        <v>3012</v>
      </c>
      <c r="C479" s="263" t="s">
        <v>175</v>
      </c>
      <c r="D479" s="102">
        <v>1</v>
      </c>
      <c r="E479" s="102">
        <v>2</v>
      </c>
      <c r="F479" s="108"/>
      <c r="G479" s="103" t="s">
        <v>707</v>
      </c>
      <c r="H479" s="118" t="s">
        <v>88</v>
      </c>
      <c r="I479" s="56">
        <f t="shared" si="12"/>
        <v>0</v>
      </c>
      <c r="J479" s="8">
        <v>0</v>
      </c>
      <c r="K479" s="8">
        <v>0</v>
      </c>
      <c r="AG479" s="3"/>
      <c r="AH479" s="3"/>
      <c r="AI479" s="3"/>
      <c r="AJ479" s="3"/>
    </row>
    <row r="480" spans="2:36" ht="40.5" hidden="1">
      <c r="B480" s="18"/>
      <c r="C480" s="263"/>
      <c r="D480" s="102"/>
      <c r="E480" s="102"/>
      <c r="F480" s="108"/>
      <c r="G480" s="103" t="s">
        <v>953</v>
      </c>
      <c r="H480" s="104"/>
      <c r="I480" s="56">
        <f t="shared" si="12"/>
        <v>0</v>
      </c>
      <c r="J480" s="8"/>
      <c r="K480" s="8"/>
      <c r="AG480" s="3"/>
      <c r="AH480" s="3"/>
      <c r="AI480" s="3"/>
      <c r="AJ480" s="3"/>
    </row>
    <row r="481" spans="2:36" ht="15" customHeight="1" hidden="1">
      <c r="B481" s="18">
        <v>3020</v>
      </c>
      <c r="C481" s="262" t="s">
        <v>175</v>
      </c>
      <c r="D481" s="88">
        <v>2</v>
      </c>
      <c r="E481" s="88">
        <v>0</v>
      </c>
      <c r="F481" s="112"/>
      <c r="G481" s="95" t="s">
        <v>708</v>
      </c>
      <c r="H481" s="96" t="s">
        <v>89</v>
      </c>
      <c r="I481" s="56">
        <f t="shared" si="12"/>
        <v>0</v>
      </c>
      <c r="J481" s="8">
        <f>SUM(J482)</f>
        <v>0</v>
      </c>
      <c r="K481" s="8">
        <f>SUM(K482)</f>
        <v>0</v>
      </c>
      <c r="AG481" s="3"/>
      <c r="AH481" s="3"/>
      <c r="AI481" s="3"/>
      <c r="AJ481" s="3"/>
    </row>
    <row r="482" spans="2:36" ht="15" customHeight="1" hidden="1">
      <c r="B482" s="18">
        <v>3021</v>
      </c>
      <c r="C482" s="263" t="s">
        <v>175</v>
      </c>
      <c r="D482" s="102">
        <v>2</v>
      </c>
      <c r="E482" s="102">
        <v>1</v>
      </c>
      <c r="F482" s="108"/>
      <c r="G482" s="103" t="s">
        <v>709</v>
      </c>
      <c r="H482" s="118" t="s">
        <v>90</v>
      </c>
      <c r="I482" s="56">
        <f t="shared" si="12"/>
        <v>0</v>
      </c>
      <c r="J482" s="8">
        <v>0</v>
      </c>
      <c r="K482" s="8">
        <v>0</v>
      </c>
      <c r="AG482" s="3"/>
      <c r="AH482" s="3"/>
      <c r="AI482" s="3"/>
      <c r="AJ482" s="3"/>
    </row>
    <row r="483" spans="2:36" ht="40.5" hidden="1">
      <c r="B483" s="18"/>
      <c r="C483" s="263"/>
      <c r="D483" s="102"/>
      <c r="E483" s="102"/>
      <c r="F483" s="108"/>
      <c r="G483" s="103" t="s">
        <v>953</v>
      </c>
      <c r="H483" s="104"/>
      <c r="I483" s="56">
        <f t="shared" si="12"/>
        <v>0</v>
      </c>
      <c r="J483" s="8"/>
      <c r="K483" s="8"/>
      <c r="AG483" s="3"/>
      <c r="AH483" s="3"/>
      <c r="AI483" s="3"/>
      <c r="AJ483" s="3"/>
    </row>
    <row r="484" spans="2:36" ht="15" customHeight="1">
      <c r="B484" s="18">
        <v>3030</v>
      </c>
      <c r="C484" s="262" t="s">
        <v>175</v>
      </c>
      <c r="D484" s="88">
        <v>3</v>
      </c>
      <c r="E484" s="88">
        <v>0</v>
      </c>
      <c r="F484" s="112"/>
      <c r="G484" s="95" t="s">
        <v>710</v>
      </c>
      <c r="H484" s="96" t="s">
        <v>91</v>
      </c>
      <c r="I484" s="56">
        <f t="shared" si="12"/>
        <v>450</v>
      </c>
      <c r="J484" s="8">
        <f>SUM(J485)</f>
        <v>450</v>
      </c>
      <c r="K484" s="8">
        <f>SUM(K485)</f>
        <v>0</v>
      </c>
      <c r="AG484" s="3"/>
      <c r="AH484" s="3"/>
      <c r="AI484" s="3"/>
      <c r="AJ484" s="3"/>
    </row>
    <row r="485" spans="2:36" s="99" customFormat="1" ht="15" customHeight="1">
      <c r="B485" s="18">
        <v>3031</v>
      </c>
      <c r="C485" s="263" t="s">
        <v>175</v>
      </c>
      <c r="D485" s="102">
        <v>3</v>
      </c>
      <c r="E485" s="102">
        <v>1</v>
      </c>
      <c r="F485" s="108"/>
      <c r="G485" s="103" t="s">
        <v>711</v>
      </c>
      <c r="H485" s="96"/>
      <c r="I485" s="56">
        <f t="shared" si="12"/>
        <v>450</v>
      </c>
      <c r="J485" s="8">
        <f>J487</f>
        <v>450</v>
      </c>
      <c r="K485" s="8">
        <v>0</v>
      </c>
      <c r="L485" s="97"/>
      <c r="M485" s="97"/>
      <c r="N485" s="97"/>
      <c r="O485" s="97"/>
      <c r="P485" s="98"/>
      <c r="R485" s="100"/>
      <c r="AG485" s="142"/>
      <c r="AH485" s="142"/>
      <c r="AI485" s="142"/>
      <c r="AJ485" s="142"/>
    </row>
    <row r="486" spans="2:36" s="99" customFormat="1" ht="42" customHeight="1">
      <c r="B486" s="18"/>
      <c r="C486" s="263"/>
      <c r="D486" s="102"/>
      <c r="E486" s="102"/>
      <c r="F486" s="108"/>
      <c r="G486" s="103" t="s">
        <v>953</v>
      </c>
      <c r="H486" s="96"/>
      <c r="I486" s="56"/>
      <c r="J486" s="8"/>
      <c r="K486" s="8"/>
      <c r="L486" s="97"/>
      <c r="M486" s="97"/>
      <c r="N486" s="97"/>
      <c r="O486" s="97"/>
      <c r="P486" s="98"/>
      <c r="R486" s="100"/>
      <c r="AG486" s="142"/>
      <c r="AH486" s="142"/>
      <c r="AI486" s="142"/>
      <c r="AJ486" s="142"/>
    </row>
    <row r="487" spans="2:36" s="99" customFormat="1" ht="15" customHeight="1">
      <c r="B487" s="18"/>
      <c r="C487" s="263"/>
      <c r="D487" s="102"/>
      <c r="E487" s="102"/>
      <c r="F487" s="108">
        <v>4726</v>
      </c>
      <c r="G487" s="55" t="s">
        <v>817</v>
      </c>
      <c r="H487" s="96"/>
      <c r="I487" s="56">
        <f>SUM(J487:K487)</f>
        <v>450</v>
      </c>
      <c r="J487" s="8">
        <v>450</v>
      </c>
      <c r="K487" s="8">
        <v>0</v>
      </c>
      <c r="L487" s="97"/>
      <c r="M487" s="97"/>
      <c r="N487" s="97"/>
      <c r="O487" s="97"/>
      <c r="P487" s="98"/>
      <c r="R487" s="100"/>
      <c r="AG487" s="142"/>
      <c r="AH487" s="142"/>
      <c r="AI487" s="142"/>
      <c r="AJ487" s="142"/>
    </row>
    <row r="488" spans="2:36" ht="15" customHeight="1">
      <c r="B488" s="18">
        <v>3040</v>
      </c>
      <c r="C488" s="262" t="s">
        <v>175</v>
      </c>
      <c r="D488" s="88">
        <v>4</v>
      </c>
      <c r="E488" s="88">
        <v>0</v>
      </c>
      <c r="F488" s="112"/>
      <c r="G488" s="95" t="s">
        <v>712</v>
      </c>
      <c r="H488" s="96" t="s">
        <v>92</v>
      </c>
      <c r="I488" s="56">
        <f t="shared" si="12"/>
        <v>1800</v>
      </c>
      <c r="J488" s="8">
        <f>SUM(J489)</f>
        <v>1800</v>
      </c>
      <c r="K488" s="8">
        <f>SUM(K489)</f>
        <v>0</v>
      </c>
      <c r="AG488" s="3"/>
      <c r="AH488" s="3"/>
      <c r="AI488" s="3"/>
      <c r="AJ488" s="3"/>
    </row>
    <row r="489" spans="2:36" ht="15" customHeight="1">
      <c r="B489" s="18">
        <v>3041</v>
      </c>
      <c r="C489" s="263" t="s">
        <v>175</v>
      </c>
      <c r="D489" s="102">
        <v>4</v>
      </c>
      <c r="E489" s="102">
        <v>1</v>
      </c>
      <c r="F489" s="108"/>
      <c r="G489" s="103" t="s">
        <v>713</v>
      </c>
      <c r="H489" s="118" t="s">
        <v>93</v>
      </c>
      <c r="I489" s="56">
        <f t="shared" si="12"/>
        <v>1800</v>
      </c>
      <c r="J489" s="8">
        <f>J491</f>
        <v>1800</v>
      </c>
      <c r="K489" s="8">
        <f>SUM(K491)</f>
        <v>0</v>
      </c>
      <c r="AG489" s="3"/>
      <c r="AH489" s="3"/>
      <c r="AI489" s="3"/>
      <c r="AJ489" s="3"/>
    </row>
    <row r="490" spans="2:36" ht="40.5">
      <c r="B490" s="18"/>
      <c r="C490" s="263"/>
      <c r="D490" s="102"/>
      <c r="E490" s="102"/>
      <c r="F490" s="108"/>
      <c r="G490" s="103" t="s">
        <v>953</v>
      </c>
      <c r="H490" s="104"/>
      <c r="I490" s="56"/>
      <c r="J490" s="8"/>
      <c r="K490" s="8"/>
      <c r="AG490" s="3"/>
      <c r="AH490" s="3"/>
      <c r="AI490" s="3"/>
      <c r="AJ490" s="3"/>
    </row>
    <row r="491" spans="2:36" ht="15" customHeight="1">
      <c r="B491" s="18"/>
      <c r="C491" s="263"/>
      <c r="D491" s="102"/>
      <c r="E491" s="102"/>
      <c r="F491" s="117">
        <v>4729</v>
      </c>
      <c r="G491" s="55" t="s">
        <v>820</v>
      </c>
      <c r="H491" s="104"/>
      <c r="I491" s="56">
        <f t="shared" si="12"/>
        <v>1800</v>
      </c>
      <c r="J491" s="8">
        <v>1800</v>
      </c>
      <c r="K491" s="8">
        <v>0</v>
      </c>
      <c r="AG491" s="3"/>
      <c r="AH491" s="3"/>
      <c r="AI491" s="3"/>
      <c r="AJ491" s="3"/>
    </row>
    <row r="492" spans="2:36" ht="15" customHeight="1" hidden="1">
      <c r="B492" s="18">
        <v>3050</v>
      </c>
      <c r="C492" s="262" t="s">
        <v>175</v>
      </c>
      <c r="D492" s="88">
        <v>5</v>
      </c>
      <c r="E492" s="88">
        <v>0</v>
      </c>
      <c r="F492" s="112"/>
      <c r="G492" s="95" t="s">
        <v>714</v>
      </c>
      <c r="H492" s="96" t="s">
        <v>94</v>
      </c>
      <c r="I492" s="56">
        <f t="shared" si="12"/>
        <v>0</v>
      </c>
      <c r="J492" s="8">
        <f>SUM(J493)</f>
        <v>0</v>
      </c>
      <c r="K492" s="8">
        <f>SUM(K493)</f>
        <v>0</v>
      </c>
      <c r="AG492" s="3"/>
      <c r="AH492" s="3"/>
      <c r="AI492" s="3"/>
      <c r="AJ492" s="3"/>
    </row>
    <row r="493" spans="2:36" ht="15" customHeight="1" hidden="1">
      <c r="B493" s="18">
        <v>3051</v>
      </c>
      <c r="C493" s="263" t="s">
        <v>175</v>
      </c>
      <c r="D493" s="102">
        <v>5</v>
      </c>
      <c r="E493" s="102">
        <v>1</v>
      </c>
      <c r="F493" s="108"/>
      <c r="G493" s="103" t="s">
        <v>715</v>
      </c>
      <c r="H493" s="118" t="s">
        <v>94</v>
      </c>
      <c r="I493" s="56">
        <f t="shared" si="12"/>
        <v>0</v>
      </c>
      <c r="J493" s="8">
        <v>0</v>
      </c>
      <c r="K493" s="8">
        <v>0</v>
      </c>
      <c r="AG493" s="3"/>
      <c r="AH493" s="3"/>
      <c r="AI493" s="3"/>
      <c r="AJ493" s="3"/>
    </row>
    <row r="494" spans="2:36" ht="40.5" hidden="1">
      <c r="B494" s="18"/>
      <c r="C494" s="263"/>
      <c r="D494" s="102"/>
      <c r="E494" s="102"/>
      <c r="F494" s="108"/>
      <c r="G494" s="103" t="s">
        <v>953</v>
      </c>
      <c r="H494" s="104"/>
      <c r="I494" s="56">
        <f t="shared" si="12"/>
        <v>0</v>
      </c>
      <c r="J494" s="8"/>
      <c r="K494" s="8"/>
      <c r="AG494" s="3"/>
      <c r="AH494" s="3"/>
      <c r="AI494" s="3"/>
      <c r="AJ494" s="3"/>
    </row>
    <row r="495" spans="2:36" ht="15" customHeight="1" hidden="1">
      <c r="B495" s="18">
        <v>3060</v>
      </c>
      <c r="C495" s="262" t="s">
        <v>175</v>
      </c>
      <c r="D495" s="88">
        <v>6</v>
      </c>
      <c r="E495" s="88">
        <v>0</v>
      </c>
      <c r="F495" s="112"/>
      <c r="G495" s="95" t="s">
        <v>716</v>
      </c>
      <c r="H495" s="96" t="s">
        <v>95</v>
      </c>
      <c r="I495" s="56">
        <f t="shared" si="12"/>
        <v>0</v>
      </c>
      <c r="J495" s="8">
        <f>SUM(J496)</f>
        <v>0</v>
      </c>
      <c r="K495" s="8">
        <f>SUM(K496)</f>
        <v>0</v>
      </c>
      <c r="AG495" s="3"/>
      <c r="AH495" s="3"/>
      <c r="AI495" s="3"/>
      <c r="AJ495" s="3"/>
    </row>
    <row r="496" spans="2:36" ht="15" customHeight="1" hidden="1">
      <c r="B496" s="18">
        <v>3061</v>
      </c>
      <c r="C496" s="263" t="s">
        <v>175</v>
      </c>
      <c r="D496" s="102">
        <v>6</v>
      </c>
      <c r="E496" s="102">
        <v>1</v>
      </c>
      <c r="F496" s="108"/>
      <c r="G496" s="103" t="s">
        <v>717</v>
      </c>
      <c r="H496" s="118" t="s">
        <v>95</v>
      </c>
      <c r="I496" s="56">
        <f t="shared" si="12"/>
        <v>0</v>
      </c>
      <c r="J496" s="8">
        <v>0</v>
      </c>
      <c r="K496" s="8">
        <v>0</v>
      </c>
      <c r="AG496" s="3"/>
      <c r="AH496" s="3"/>
      <c r="AI496" s="3"/>
      <c r="AJ496" s="3"/>
    </row>
    <row r="497" spans="2:36" ht="40.5" hidden="1">
      <c r="B497" s="18"/>
      <c r="C497" s="263"/>
      <c r="D497" s="102"/>
      <c r="E497" s="102"/>
      <c r="F497" s="108"/>
      <c r="G497" s="103" t="s">
        <v>953</v>
      </c>
      <c r="H497" s="104"/>
      <c r="I497" s="56"/>
      <c r="J497" s="8"/>
      <c r="K497" s="8"/>
      <c r="S497" s="143"/>
      <c r="AG497" s="3"/>
      <c r="AH497" s="3"/>
      <c r="AI497" s="3"/>
      <c r="AJ497" s="3"/>
    </row>
    <row r="498" spans="2:36" ht="25.5" customHeight="1">
      <c r="B498" s="18">
        <v>3070</v>
      </c>
      <c r="C498" s="262" t="s">
        <v>175</v>
      </c>
      <c r="D498" s="88">
        <v>7</v>
      </c>
      <c r="E498" s="88">
        <v>0</v>
      </c>
      <c r="F498" s="112"/>
      <c r="G498" s="95" t="s">
        <v>718</v>
      </c>
      <c r="H498" s="96" t="s">
        <v>96</v>
      </c>
      <c r="I498" s="8">
        <f t="shared" si="12"/>
        <v>9600</v>
      </c>
      <c r="J498" s="8">
        <f>SUM(J499)</f>
        <v>9600</v>
      </c>
      <c r="K498" s="8">
        <f>SUM(K499)</f>
        <v>0</v>
      </c>
      <c r="AG498" s="3"/>
      <c r="AH498" s="3"/>
      <c r="AI498" s="3"/>
      <c r="AJ498" s="3"/>
    </row>
    <row r="499" spans="2:36" ht="27">
      <c r="B499" s="18">
        <v>3071</v>
      </c>
      <c r="C499" s="263" t="s">
        <v>175</v>
      </c>
      <c r="D499" s="102">
        <v>7</v>
      </c>
      <c r="E499" s="102">
        <v>1</v>
      </c>
      <c r="F499" s="108"/>
      <c r="G499" s="103" t="s">
        <v>719</v>
      </c>
      <c r="H499" s="118" t="s">
        <v>97</v>
      </c>
      <c r="I499" s="8">
        <f t="shared" si="12"/>
        <v>9600</v>
      </c>
      <c r="J499" s="8">
        <f>SUM(J501)</f>
        <v>9600</v>
      </c>
      <c r="K499" s="8">
        <f>SUM(K501)</f>
        <v>0</v>
      </c>
      <c r="AG499" s="3"/>
      <c r="AH499" s="3"/>
      <c r="AI499" s="3"/>
      <c r="AJ499" s="3"/>
    </row>
    <row r="500" spans="2:36" ht="40.5">
      <c r="B500" s="18"/>
      <c r="C500" s="263"/>
      <c r="D500" s="102"/>
      <c r="E500" s="102"/>
      <c r="F500" s="108"/>
      <c r="G500" s="103" t="s">
        <v>953</v>
      </c>
      <c r="H500" s="104"/>
      <c r="I500" s="56"/>
      <c r="J500" s="8"/>
      <c r="K500" s="8"/>
      <c r="AG500" s="3"/>
      <c r="AH500" s="3"/>
      <c r="AI500" s="3"/>
      <c r="AJ500" s="3"/>
    </row>
    <row r="501" spans="2:36" ht="15" customHeight="1">
      <c r="B501" s="18"/>
      <c r="C501" s="263"/>
      <c r="D501" s="102"/>
      <c r="E501" s="102"/>
      <c r="F501" s="117">
        <v>4729</v>
      </c>
      <c r="G501" s="55" t="s">
        <v>820</v>
      </c>
      <c r="H501" s="104"/>
      <c r="I501" s="56">
        <f t="shared" si="12"/>
        <v>9600</v>
      </c>
      <c r="J501" s="8">
        <v>9600</v>
      </c>
      <c r="K501" s="8">
        <v>0</v>
      </c>
      <c r="AG501" s="3"/>
      <c r="AH501" s="3"/>
      <c r="AI501" s="3"/>
      <c r="AJ501" s="3"/>
    </row>
    <row r="502" spans="2:36" ht="40.5" hidden="1">
      <c r="B502" s="18">
        <v>3080</v>
      </c>
      <c r="C502" s="262" t="s">
        <v>175</v>
      </c>
      <c r="D502" s="88">
        <v>8</v>
      </c>
      <c r="E502" s="88">
        <v>0</v>
      </c>
      <c r="F502" s="112"/>
      <c r="G502" s="95" t="s">
        <v>966</v>
      </c>
      <c r="H502" s="96" t="s">
        <v>98</v>
      </c>
      <c r="I502" s="56">
        <f t="shared" si="12"/>
        <v>0</v>
      </c>
      <c r="J502" s="8">
        <f>SUM(J503)</f>
        <v>0</v>
      </c>
      <c r="K502" s="8">
        <f>SUM(K503)</f>
        <v>0</v>
      </c>
      <c r="AG502" s="3"/>
      <c r="AH502" s="3"/>
      <c r="AI502" s="3"/>
      <c r="AJ502" s="3"/>
    </row>
    <row r="503" spans="2:36" ht="39.75" customHeight="1" hidden="1">
      <c r="B503" s="18">
        <v>3081</v>
      </c>
      <c r="C503" s="263" t="s">
        <v>175</v>
      </c>
      <c r="D503" s="102">
        <v>8</v>
      </c>
      <c r="E503" s="102">
        <v>1</v>
      </c>
      <c r="F503" s="108"/>
      <c r="G503" s="103" t="s">
        <v>966</v>
      </c>
      <c r="H503" s="118" t="s">
        <v>99</v>
      </c>
      <c r="I503" s="56">
        <f t="shared" si="12"/>
        <v>0</v>
      </c>
      <c r="J503" s="8">
        <f>SUM(J504)</f>
        <v>0</v>
      </c>
      <c r="K503" s="8">
        <f>SUM(K504)</f>
        <v>0</v>
      </c>
      <c r="AG503" s="3"/>
      <c r="AH503" s="3"/>
      <c r="AI503" s="3"/>
      <c r="AJ503" s="3"/>
    </row>
    <row r="504" spans="2:36" ht="26.25" customHeight="1" hidden="1">
      <c r="B504" s="18">
        <v>3090</v>
      </c>
      <c r="C504" s="262" t="s">
        <v>175</v>
      </c>
      <c r="D504" s="144">
        <v>9</v>
      </c>
      <c r="E504" s="88">
        <v>0</v>
      </c>
      <c r="F504" s="112"/>
      <c r="G504" s="95" t="s">
        <v>722</v>
      </c>
      <c r="H504" s="96" t="s">
        <v>100</v>
      </c>
      <c r="I504" s="56">
        <f t="shared" si="12"/>
        <v>0</v>
      </c>
      <c r="J504" s="8">
        <f>SUM(J505+J507)</f>
        <v>0</v>
      </c>
      <c r="K504" s="8">
        <f>SUM(K505+K507)</f>
        <v>0</v>
      </c>
      <c r="AG504" s="3"/>
      <c r="AH504" s="3"/>
      <c r="AI504" s="3"/>
      <c r="AJ504" s="3"/>
    </row>
    <row r="505" spans="2:36" ht="26.25" customHeight="1" hidden="1">
      <c r="B505" s="18">
        <v>3091</v>
      </c>
      <c r="C505" s="263" t="s">
        <v>175</v>
      </c>
      <c r="D505" s="38">
        <v>9</v>
      </c>
      <c r="E505" s="102">
        <v>1</v>
      </c>
      <c r="F505" s="108"/>
      <c r="G505" s="103" t="s">
        <v>723</v>
      </c>
      <c r="H505" s="118" t="s">
        <v>101</v>
      </c>
      <c r="I505" s="56">
        <f t="shared" si="12"/>
        <v>0</v>
      </c>
      <c r="J505" s="8">
        <v>0</v>
      </c>
      <c r="K505" s="8">
        <v>0</v>
      </c>
      <c r="AG505" s="3"/>
      <c r="AH505" s="3"/>
      <c r="AI505" s="3"/>
      <c r="AJ505" s="3"/>
    </row>
    <row r="506" spans="2:36" ht="40.5" hidden="1">
      <c r="B506" s="18"/>
      <c r="C506" s="263"/>
      <c r="D506" s="102"/>
      <c r="E506" s="102"/>
      <c r="F506" s="108"/>
      <c r="G506" s="103" t="s">
        <v>953</v>
      </c>
      <c r="H506" s="104"/>
      <c r="I506" s="56">
        <f t="shared" si="12"/>
        <v>0</v>
      </c>
      <c r="J506" s="8"/>
      <c r="K506" s="8"/>
      <c r="AG506" s="3"/>
      <c r="AH506" s="3"/>
      <c r="AI506" s="3"/>
      <c r="AJ506" s="3"/>
    </row>
    <row r="507" spans="2:36" ht="39.75" customHeight="1" hidden="1">
      <c r="B507" s="18">
        <v>3092</v>
      </c>
      <c r="C507" s="263" t="s">
        <v>175</v>
      </c>
      <c r="D507" s="38">
        <v>9</v>
      </c>
      <c r="E507" s="102">
        <v>2</v>
      </c>
      <c r="F507" s="108"/>
      <c r="G507" s="103" t="s">
        <v>1014</v>
      </c>
      <c r="H507" s="118"/>
      <c r="I507" s="56">
        <f>SUM(J507:K507)</f>
        <v>0</v>
      </c>
      <c r="J507" s="8">
        <v>0</v>
      </c>
      <c r="K507" s="8">
        <v>0</v>
      </c>
      <c r="AG507" s="3"/>
      <c r="AH507" s="3"/>
      <c r="AI507" s="3"/>
      <c r="AJ507" s="3"/>
    </row>
    <row r="508" spans="2:36" ht="40.5" hidden="1">
      <c r="B508" s="18"/>
      <c r="C508" s="263"/>
      <c r="D508" s="102"/>
      <c r="E508" s="102"/>
      <c r="F508" s="108"/>
      <c r="G508" s="103" t="s">
        <v>953</v>
      </c>
      <c r="H508" s="104"/>
      <c r="I508" s="56">
        <f>SUM(J508:K508)</f>
        <v>0</v>
      </c>
      <c r="J508" s="8"/>
      <c r="K508" s="8"/>
      <c r="AG508" s="3"/>
      <c r="AH508" s="3"/>
      <c r="AI508" s="3"/>
      <c r="AJ508" s="3"/>
    </row>
    <row r="509" spans="2:36" s="92" customFormat="1" ht="28.5" customHeight="1">
      <c r="B509" s="38">
        <v>3100</v>
      </c>
      <c r="C509" s="262" t="s">
        <v>176</v>
      </c>
      <c r="D509" s="87">
        <v>0</v>
      </c>
      <c r="E509" s="87">
        <v>0</v>
      </c>
      <c r="F509" s="145"/>
      <c r="G509" s="13" t="s">
        <v>974</v>
      </c>
      <c r="H509" s="146"/>
      <c r="I509" s="56">
        <f>SUM(I510)</f>
        <v>28030</v>
      </c>
      <c r="J509" s="56">
        <f>SUM(J510)</f>
        <v>28030</v>
      </c>
      <c r="K509" s="56">
        <f>K510</f>
        <v>0</v>
      </c>
      <c r="L509" s="91"/>
      <c r="M509" s="91"/>
      <c r="N509" s="91"/>
      <c r="O509" s="91"/>
      <c r="P509" s="69"/>
      <c r="R509" s="93"/>
      <c r="AG509" s="125"/>
      <c r="AH509" s="125"/>
      <c r="AI509" s="125"/>
      <c r="AJ509" s="125"/>
    </row>
    <row r="510" spans="2:36" ht="27">
      <c r="B510" s="18">
        <v>3110</v>
      </c>
      <c r="C510" s="264" t="s">
        <v>176</v>
      </c>
      <c r="D510" s="147">
        <v>1</v>
      </c>
      <c r="E510" s="147">
        <v>0</v>
      </c>
      <c r="F510" s="148"/>
      <c r="G510" s="140" t="s">
        <v>726</v>
      </c>
      <c r="H510" s="118"/>
      <c r="I510" s="56">
        <f>SUM(I511)</f>
        <v>28030</v>
      </c>
      <c r="J510" s="8">
        <f>SUM(J511)</f>
        <v>28030</v>
      </c>
      <c r="K510" s="8">
        <f>K511</f>
        <v>0</v>
      </c>
      <c r="AG510" s="3"/>
      <c r="AH510" s="3"/>
      <c r="AI510" s="3"/>
      <c r="AJ510" s="3"/>
    </row>
    <row r="511" spans="2:36" ht="15" customHeight="1">
      <c r="B511" s="18">
        <v>3112</v>
      </c>
      <c r="C511" s="264" t="s">
        <v>176</v>
      </c>
      <c r="D511" s="147">
        <v>1</v>
      </c>
      <c r="E511" s="147">
        <v>2</v>
      </c>
      <c r="F511" s="148"/>
      <c r="G511" s="141" t="s">
        <v>727</v>
      </c>
      <c r="H511" s="118"/>
      <c r="I511" s="56">
        <f>SUM(I513)</f>
        <v>28030</v>
      </c>
      <c r="J511" s="8">
        <f>SUM(J513)</f>
        <v>28030</v>
      </c>
      <c r="K511" s="8">
        <f>K513</f>
        <v>0</v>
      </c>
      <c r="AG511" s="3"/>
      <c r="AH511" s="3"/>
      <c r="AI511" s="3"/>
      <c r="AJ511" s="3"/>
    </row>
    <row r="512" spans="2:36" ht="40.5">
      <c r="B512" s="18"/>
      <c r="C512" s="263"/>
      <c r="D512" s="102"/>
      <c r="E512" s="102"/>
      <c r="F512" s="108"/>
      <c r="G512" s="103" t="s">
        <v>953</v>
      </c>
      <c r="H512" s="104"/>
      <c r="I512" s="56"/>
      <c r="J512" s="8"/>
      <c r="K512" s="8"/>
      <c r="AG512" s="3"/>
      <c r="AH512" s="3"/>
      <c r="AI512" s="3"/>
      <c r="AJ512" s="3"/>
    </row>
    <row r="513" spans="2:36" ht="15" customHeight="1">
      <c r="B513" s="18"/>
      <c r="C513" s="263"/>
      <c r="D513" s="102"/>
      <c r="E513" s="102"/>
      <c r="F513" s="117">
        <v>4891</v>
      </c>
      <c r="G513" s="55" t="s">
        <v>967</v>
      </c>
      <c r="H513" s="104"/>
      <c r="I513" s="56">
        <f>SUM(J513,-J514,K513)</f>
        <v>28030</v>
      </c>
      <c r="J513" s="8">
        <v>28030</v>
      </c>
      <c r="K513" s="8">
        <v>0</v>
      </c>
      <c r="AG513" s="126"/>
      <c r="AH513" s="3"/>
      <c r="AI513" s="3"/>
      <c r="AJ513" s="3"/>
    </row>
    <row r="514" spans="2:35" ht="30.75" customHeight="1">
      <c r="B514" s="18"/>
      <c r="C514" s="263"/>
      <c r="D514" s="102"/>
      <c r="E514" s="102"/>
      <c r="F514" s="108"/>
      <c r="G514" s="149" t="s">
        <v>968</v>
      </c>
      <c r="H514" s="104"/>
      <c r="I514" s="56"/>
      <c r="J514" s="8">
        <v>0</v>
      </c>
      <c r="K514" s="8">
        <v>0</v>
      </c>
      <c r="AF514" s="3"/>
      <c r="AI514" s="3"/>
    </row>
    <row r="515" spans="3:11" ht="17.25">
      <c r="C515" s="150"/>
      <c r="D515" s="151"/>
      <c r="E515" s="152"/>
      <c r="F515" s="152"/>
      <c r="I515" s="132"/>
      <c r="J515" s="132"/>
      <c r="K515" s="132"/>
    </row>
    <row r="516" spans="3:35" ht="17.25">
      <c r="C516" s="154"/>
      <c r="D516" s="151"/>
      <c r="E516" s="152"/>
      <c r="F516" s="152"/>
      <c r="AI516" s="3"/>
    </row>
    <row r="517" spans="3:7" ht="17.25">
      <c r="C517" s="154"/>
      <c r="D517" s="151"/>
      <c r="E517" s="152"/>
      <c r="F517" s="152"/>
      <c r="G517" s="58"/>
    </row>
    <row r="518" spans="3:11" ht="17.25">
      <c r="C518" s="154"/>
      <c r="D518" s="155"/>
      <c r="E518" s="156"/>
      <c r="F518" s="157"/>
      <c r="I518" s="3"/>
      <c r="K518" s="3"/>
    </row>
    <row r="519" spans="6:9" ht="17.25">
      <c r="F519" s="157"/>
      <c r="I519" s="3"/>
    </row>
    <row r="520" spans="6:9" ht="17.25">
      <c r="F520" s="157"/>
      <c r="I520" s="3"/>
    </row>
    <row r="521" spans="4:11" ht="17.25">
      <c r="D521" s="160"/>
      <c r="F521" s="156"/>
      <c r="I521" s="3"/>
      <c r="K521" s="3"/>
    </row>
    <row r="522" spans="6:9" ht="17.25">
      <c r="F522" s="161"/>
      <c r="I522" s="3"/>
    </row>
    <row r="524" spans="9:11" ht="17.25">
      <c r="I524" s="3"/>
      <c r="K524" s="3"/>
    </row>
    <row r="525" ht="17.25">
      <c r="I525" s="3"/>
    </row>
    <row r="526" spans="9:11" ht="17.25">
      <c r="I526" s="3"/>
      <c r="K526" s="3"/>
    </row>
    <row r="527" ht="17.25">
      <c r="I527" s="3"/>
    </row>
    <row r="528" ht="17.25">
      <c r="I528" s="126"/>
    </row>
    <row r="532" ht="17.25">
      <c r="I532" s="3"/>
    </row>
    <row r="533" ht="17.25">
      <c r="I533" s="3"/>
    </row>
    <row r="534" ht="17.25">
      <c r="I534" s="3"/>
    </row>
  </sheetData>
  <sheetProtection/>
  <mergeCells count="15">
    <mergeCell ref="G6:G7"/>
    <mergeCell ref="H6:H7"/>
    <mergeCell ref="I6:I7"/>
    <mergeCell ref="C6:C7"/>
    <mergeCell ref="D6:D7"/>
    <mergeCell ref="E6:E7"/>
    <mergeCell ref="I1:K1"/>
    <mergeCell ref="J6:K6"/>
    <mergeCell ref="F6:F7"/>
    <mergeCell ref="M6:M7"/>
    <mergeCell ref="N6:O6"/>
    <mergeCell ref="O7:U7"/>
    <mergeCell ref="B3:K3"/>
    <mergeCell ref="J5:K5"/>
    <mergeCell ref="B6:B7"/>
  </mergeCells>
  <printOptions/>
  <pageMargins left="0.649291338582677" right="0.18" top="0.393700787401575" bottom="0.761811024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2022-12-29T05:14:44Z</cp:lastPrinted>
  <dcterms:created xsi:type="dcterms:W3CDTF">1996-10-14T23:33:28Z</dcterms:created>
  <dcterms:modified xsi:type="dcterms:W3CDTF">2022-12-29T05:14:54Z</dcterms:modified>
  <cp:category/>
  <cp:version/>
  <cp:contentType/>
  <cp:contentStatus/>
</cp:coreProperties>
</file>